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UTMSU Preliminary Budget 2425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37">
      <text>
        <t xml:space="preserve">revised 21-22</t>
      </text>
    </comment>
    <comment authorId="0" ref="D37">
      <text>
        <t xml:space="preserve">revised 21-22</t>
      </text>
    </comment>
    <comment authorId="0" ref="E37">
      <text>
        <t xml:space="preserve">revised 21-22</t>
      </text>
    </comment>
    <comment authorId="0" ref="F37">
      <text>
        <t xml:space="preserve">revised 21-22</t>
      </text>
    </comment>
    <comment authorId="0" ref="G37">
      <text>
        <t xml:space="preserve">revised 21-22</t>
      </text>
    </comment>
    <comment authorId="0" ref="H37">
      <text>
        <t xml:space="preserve">revised 21-22</t>
      </text>
    </comment>
    <comment authorId="0" ref="I37">
      <text>
        <t xml:space="preserve">revised 21-22</t>
      </text>
    </comment>
    <comment authorId="0" ref="C43">
      <text>
        <t xml:space="preserve">from greenshield</t>
      </text>
    </comment>
    <comment authorId="0" ref="D43">
      <text>
        <t xml:space="preserve">from greenshield</t>
      </text>
    </comment>
    <comment authorId="0" ref="E43">
      <text>
        <t xml:space="preserve">from greenshield</t>
      </text>
    </comment>
    <comment authorId="0" ref="F43">
      <text>
        <t xml:space="preserve">from greenshield</t>
      </text>
    </comment>
    <comment authorId="0" ref="G43">
      <text>
        <t xml:space="preserve">from greenshield</t>
      </text>
    </comment>
    <comment authorId="0" ref="H43">
      <text>
        <t xml:space="preserve">from greenshield</t>
      </text>
    </comment>
    <comment authorId="0" ref="I43">
      <text>
        <t xml:space="preserve">from greenshield</t>
      </text>
    </comment>
    <comment authorId="0" ref="C44">
      <text>
        <t xml:space="preserve">Revised 21-22</t>
      </text>
    </comment>
    <comment authorId="0" ref="D44">
      <text>
        <t xml:space="preserve">Revised 21-22</t>
      </text>
    </comment>
    <comment authorId="0" ref="E44">
      <text>
        <t xml:space="preserve">Revised 21-22</t>
      </text>
    </comment>
    <comment authorId="0" ref="F44">
      <text>
        <t xml:space="preserve">Revised 21-22</t>
      </text>
    </comment>
    <comment authorId="0" ref="G44">
      <text>
        <t xml:space="preserve">Revised 21-22</t>
      </text>
    </comment>
    <comment authorId="0" ref="H44">
      <text>
        <t xml:space="preserve">Revised 21-22</t>
      </text>
    </comment>
    <comment authorId="0" ref="I44">
      <text>
        <t xml:space="preserve">Revised 21-22</t>
      </text>
    </comment>
    <comment authorId="0" ref="B53">
      <text>
        <t xml:space="preserve">from our student</t>
      </text>
    </comment>
    <comment authorId="0" ref="B54">
      <text>
        <t xml:space="preserve">UTMSU subsidize for the replacement</t>
      </text>
    </comment>
    <comment authorId="0" ref="H55">
      <text>
        <t xml:space="preserve">Summer UPass</t>
      </text>
    </comment>
    <comment authorId="0" ref="I55">
      <text>
        <t xml:space="preserve">Summer UPass</t>
      </text>
    </comment>
    <comment authorId="0" ref="H59">
      <text>
        <t xml:space="preserve">Revised 21-22</t>
      </text>
    </comment>
    <comment authorId="0" ref="I59">
      <text>
        <t xml:space="preserve">Revised 21-22</t>
      </text>
    </comment>
    <comment authorId="0" ref="B62">
      <text>
        <t xml:space="preserve"> rental fee like the MEDIUM</t>
      </text>
    </comment>
    <comment authorId="0" ref="B63">
      <text>
        <t xml:space="preserve">External vendor to book table for advertise.</t>
      </text>
    </comment>
    <comment authorId="0" ref="B64">
      <text>
        <t xml:space="preserve">External advertising</t>
      </text>
    </comment>
    <comment authorId="0" ref="G83">
      <text>
        <t xml:space="preserve">Preliminary 20-21
Planned as in-person</t>
      </text>
    </comment>
    <comment authorId="0" ref="I83">
      <text>
        <t xml:space="preserve">Preliminary 20-21
Planned as in-person</t>
      </text>
    </comment>
    <comment authorId="0" ref="G88">
      <text>
        <t xml:space="preserve">Preliminary 20-21
Planned as in person</t>
      </text>
    </comment>
    <comment authorId="0" ref="I88">
      <text>
        <t xml:space="preserve">Preliminary 20-21
Planned as in person</t>
      </text>
    </comment>
    <comment authorId="0" ref="I92">
      <text>
        <t xml:space="preserve">Preliminary 20-21
Planned as in-person</t>
      </text>
    </comment>
    <comment authorId="0" ref="G99">
      <text>
        <t xml:space="preserve">Maybe Hybrid
Based on Revised budget 21-22</t>
      </text>
    </comment>
    <comment authorId="0" ref="H99">
      <text>
        <t xml:space="preserve">Maybe Hybrid
Based on Revised budget 21-22</t>
      </text>
    </comment>
    <comment authorId="0" ref="I99">
      <text>
        <t xml:space="preserve">Maybe Hybrid
Based on Revised budget 21-22</t>
      </text>
    </comment>
    <comment authorId="0" ref="C101">
      <text>
        <t xml:space="preserve">Based on revised 21-22
including inperson polling station supplies and virtual polling station platform payment</t>
      </text>
    </comment>
    <comment authorId="0" ref="D101">
      <text>
        <t xml:space="preserve">Based on revised 21-22
including inperson polling station supplies and virtual polling station platform payment</t>
      </text>
    </comment>
    <comment authorId="0" ref="E101">
      <text>
        <t xml:space="preserve">Based on revised 21-22
including inperson polling station supplies and virtual polling station platform payment</t>
      </text>
    </comment>
    <comment authorId="0" ref="F101">
      <text>
        <t xml:space="preserve">Based on revised 21-22
including inperson polling station supplies and virtual polling station platform payment</t>
      </text>
    </comment>
    <comment authorId="0" ref="G101">
      <text>
        <t xml:space="preserve">Based on revised 21-22
including inperson polling station supplies and virtual polling station platform payment</t>
      </text>
    </comment>
    <comment authorId="0" ref="H101">
      <text>
        <t xml:space="preserve">Based on revised 21-22
including inperson polling station supplies and virtual polling station platform payment</t>
      </text>
    </comment>
    <comment authorId="0" ref="I101">
      <text>
        <t xml:space="preserve">Based on revised 21-22
including inperson polling station supplies and virtual polling station platform payment</t>
      </text>
    </comment>
    <comment authorId="0" ref="B104">
      <text>
        <t xml:space="preserve">E-tranfer, wire transfer fee</t>
      </text>
    </comment>
    <comment authorId="0" ref="B107">
      <text>
        <t xml:space="preserve">Insurance for all organization</t>
      </text>
    </comment>
    <comment authorId="0" ref="B109">
      <text>
        <t xml:space="preserve">combination of anything that cannot go to other categories</t>
      </text>
    </comment>
    <comment authorId="0" ref="H110">
      <text>
        <t xml:space="preserve">Software subscribtion fee increased(Zoom Google Quickbook(Accounting use))</t>
      </text>
    </comment>
    <comment authorId="0" ref="I110">
      <text>
        <t xml:space="preserve">Software subscribtion fee increased(Zoom Google Quickbook(Accounting use))</t>
      </text>
    </comment>
    <comment authorId="0" ref="B112">
      <text>
        <t xml:space="preserve">Increased based on CPI</t>
      </text>
    </comment>
    <comment authorId="0" ref="B113">
      <text>
        <t xml:space="preserve">to other campus</t>
      </text>
    </comment>
    <comment authorId="0" ref="I129">
      <text>
        <t xml:space="preserve">From 21-22 Revised</t>
      </text>
    </comment>
    <comment authorId="0" ref="B135">
      <text>
        <t xml:space="preserve">Any academic advocacy, women's day, education for all etc.</t>
      </text>
    </comment>
    <comment authorId="0" ref="C135">
      <text>
        <t xml:space="preserve">Revised 21-22</t>
      </text>
    </comment>
    <comment authorId="0" ref="D135">
      <text>
        <t xml:space="preserve">Revised 21-22</t>
      </text>
    </comment>
    <comment authorId="0" ref="E135">
      <text>
        <t xml:space="preserve">Revised 21-22</t>
      </text>
    </comment>
    <comment authorId="0" ref="F135">
      <text>
        <t xml:space="preserve">Revised 21-22</t>
      </text>
    </comment>
    <comment authorId="0" ref="G135">
      <text>
        <t xml:space="preserve">Revised 21-22</t>
      </text>
    </comment>
    <comment authorId="0" ref="H135">
      <text>
        <t xml:space="preserve">Revised 21-22</t>
      </text>
    </comment>
    <comment authorId="0" ref="I135">
      <text>
        <t xml:space="preserve">Revised 21-22</t>
      </text>
    </comment>
    <comment authorId="0" ref="B136">
      <text>
        <t xml:space="preserve">Textbook exchange, gym rental, upass survey etc.</t>
      </text>
    </comment>
    <comment authorId="0" ref="C136">
      <text>
        <t xml:space="preserve">Revised 21-22</t>
      </text>
    </comment>
    <comment authorId="0" ref="D136">
      <text>
        <t xml:space="preserve">Revised 21-22</t>
      </text>
    </comment>
    <comment authorId="0" ref="E136">
      <text>
        <t xml:space="preserve">Revised 21-22</t>
      </text>
    </comment>
    <comment authorId="0" ref="F136">
      <text>
        <t xml:space="preserve">Revised 21-22</t>
      </text>
    </comment>
    <comment authorId="0" ref="G136">
      <text>
        <t xml:space="preserve">Revised 21-22</t>
      </text>
    </comment>
    <comment authorId="0" ref="H136">
      <text>
        <t xml:space="preserve">Revised 21-22</t>
      </text>
    </comment>
    <comment authorId="0" ref="I136">
      <text>
        <t xml:space="preserve">Revised 21-22</t>
      </text>
    </comment>
    <comment authorId="0" ref="B138">
      <text>
        <t xml:space="preserve">Separate program holding 
Chinese new year etc.</t>
      </text>
    </comment>
    <comment authorId="0" ref="B151">
      <text>
        <t xml:space="preserve">After recognition, fundings are for the club to operate</t>
      </text>
    </comment>
    <comment authorId="0" ref="B152">
      <text>
        <t xml:space="preserve">Encouraging the clubs to collaborate for more events</t>
      </text>
    </comment>
    <comment authorId="0" ref="B158">
      <text>
        <t xml:space="preserve">All students pays levy for the pub</t>
      </text>
    </comment>
    <comment authorId="0" ref="C166">
      <text>
        <t xml:space="preserve">Revised 21-22</t>
      </text>
    </comment>
    <comment authorId="0" ref="D166">
      <text>
        <t xml:space="preserve">Revised 21-22</t>
      </text>
    </comment>
    <comment authorId="0" ref="E166">
      <text>
        <t xml:space="preserve">Revised 21-22</t>
      </text>
    </comment>
    <comment authorId="0" ref="F166">
      <text>
        <t xml:space="preserve">Revised 21-22</t>
      </text>
    </comment>
    <comment authorId="0" ref="G166">
      <text>
        <t xml:space="preserve">Revised 21-22</t>
      </text>
    </comment>
    <comment authorId="0" ref="H166">
      <text>
        <t xml:space="preserve">Revised 21-22</t>
      </text>
    </comment>
    <comment authorId="0" ref="I166">
      <text>
        <t xml:space="preserve">Revised 21-22</t>
      </text>
    </comment>
    <comment authorId="0" ref="G168">
      <text>
        <t xml:space="preserve">Revised 21-22</t>
      </text>
    </comment>
    <comment authorId="0" ref="H168">
      <text>
        <t xml:space="preserve">Revised 21-22</t>
      </text>
    </comment>
    <comment authorId="0" ref="I168">
      <text>
        <t xml:space="preserve">Revised 21-22</t>
      </text>
    </comment>
    <comment authorId="0" ref="B169">
      <text>
        <t xml:space="preserve">UTMSU pays for the rental fee and offering for free to students</t>
      </text>
    </comment>
    <comment authorId="0" ref="B175">
      <text>
        <t xml:space="preserve">bod meeting cost</t>
      </text>
    </comment>
    <comment authorId="0" ref="B176">
      <text>
        <t xml:space="preserve">for exec committee to use for different project and initiatives</t>
      </text>
    </comment>
    <comment authorId="0" ref="B195">
      <text>
        <t xml:space="preserve">Co-funding with Dean</t>
      </text>
    </comment>
    <comment authorId="0" ref="A205">
      <text>
        <t xml:space="preserve">Child care</t>
      </text>
    </comment>
    <comment authorId="0" ref="B212">
      <text>
        <t xml:space="preserve">Provide and promotion vegan food on campus.</t>
      </text>
    </comment>
    <comment authorId="0" ref="A216">
      <text>
        <t xml:space="preserve">Groups that we don't operate but give money to support for operation.</t>
      </text>
    </comment>
    <comment authorId="0" ref="B221">
      <text>
        <t xml:space="preserve">University of Toronto International Health Program</t>
      </text>
    </comment>
    <comment authorId="0" ref="B225">
      <text>
        <t xml:space="preserve">University of Toronto Environmental Resources Network</t>
      </text>
    </comment>
    <comment authorId="0" ref="J230">
      <text>
        <t xml:space="preserve">food centre increased, food centre made surplus last year because of the covid so we should be able to cover the expenses</t>
      </text>
    </comment>
    <comment authorId="0" ref="A235">
      <text>
        <t xml:space="preserve">Student Student itself is considered as a separate operation of UTMSU</t>
      </text>
    </comment>
    <comment authorId="0" ref="B239">
      <text>
        <t xml:space="preserve">Scotiabank ATM Machine
UofT provided to Student Centre</t>
      </text>
    </comment>
    <comment authorId="0" ref="B240">
      <text>
        <t xml:space="preserve">Years left money Re-invested into GICs</t>
      </text>
    </comment>
    <comment authorId="0" ref="B246">
      <text>
        <t xml:space="preserve">Cleaning Staff and Mechanical Staff</t>
      </text>
    </comment>
    <comment authorId="0" ref="B272">
      <text>
        <t xml:space="preserve">Staff Appreciation</t>
      </text>
    </comment>
    <comment authorId="0" ref="B282">
      <text>
        <t xml:space="preserve">Shampoo Socks</t>
      </text>
    </comment>
    <comment authorId="0" ref="B283">
      <text>
        <t xml:space="preserve">Pens Highlighter</t>
      </text>
    </comment>
    <comment authorId="0" ref="B291">
      <text>
        <t xml:space="preserve">Green farm Debit and meal plan flex card
Fixed percentage of money</t>
      </text>
    </comment>
    <comment authorId="0" ref="B294">
      <text>
        <t xml:space="preserve">Sales are higher, but expenses are also higher
	-Ronny Chen</t>
      </text>
    </comment>
    <comment authorId="0" ref="D280">
      <text>
        <t xml:space="preserve">we plan onpromoting duck stop more this year
	-Ronny Chen</t>
      </text>
    </comment>
    <comment authorId="0" ref="D164">
      <text>
        <t xml:space="preserve">we received a grants from CRA
	-Ronny Chen</t>
      </text>
    </comment>
    <comment authorId="0" ref="D145">
      <text>
        <t xml:space="preserve">we added emergency bursaries
	-Ronny Chen</t>
      </text>
    </comment>
    <comment authorId="0" ref="D129">
      <text>
        <t xml:space="preserve">based on number of hours
	-Ronny Chen</t>
      </text>
    </comment>
    <comment authorId="0" ref="D170">
      <text>
        <t xml:space="preserve">sum does not include 11.30
	-Ronny Chen</t>
      </text>
    </comment>
  </commentList>
</comments>
</file>

<file path=xl/sharedStrings.xml><?xml version="1.0" encoding="utf-8"?>
<sst xmlns="http://schemas.openxmlformats.org/spreadsheetml/2006/main" count="313" uniqueCount="223">
  <si>
    <t>Operation Budget 24-25</t>
  </si>
  <si>
    <t>Preliminary Budget 24-25</t>
  </si>
  <si>
    <t>Revised Budget 23-24</t>
  </si>
  <si>
    <t>Operation Budget 23-24</t>
  </si>
  <si>
    <t>Preliminary Budget 23-24</t>
  </si>
  <si>
    <t>Operation Budget 22-23</t>
  </si>
  <si>
    <t>Preliminary Budget 22-23</t>
  </si>
  <si>
    <t>Revised Budget 21-22</t>
  </si>
  <si>
    <t>Operation Budget 21-22</t>
  </si>
  <si>
    <t>Preliminary Budget 21-22</t>
  </si>
  <si>
    <t>Revised Budget 20-21</t>
  </si>
  <si>
    <t>Operating Budget 20-21</t>
  </si>
  <si>
    <t>Preliminary Budget 20-21</t>
  </si>
  <si>
    <t>Schedule #</t>
  </si>
  <si>
    <t>REVENUE</t>
  </si>
  <si>
    <t>UTMSU Membership Fees</t>
  </si>
  <si>
    <t>Health and Dental Plan</t>
  </si>
  <si>
    <t>Services</t>
  </si>
  <si>
    <t>Canada Summer Jobs Subsidy</t>
  </si>
  <si>
    <t>Wheelchair Accessibility</t>
  </si>
  <si>
    <t>Interest income</t>
  </si>
  <si>
    <t>Total Revenue</t>
  </si>
  <si>
    <t>EXPENSES</t>
  </si>
  <si>
    <t>Major Events</t>
  </si>
  <si>
    <t>Administration</t>
  </si>
  <si>
    <t>Communications</t>
  </si>
  <si>
    <t>Stipends</t>
  </si>
  <si>
    <t>Commission Allocations</t>
  </si>
  <si>
    <t>Bursaries and Grants</t>
  </si>
  <si>
    <t>Clubs</t>
  </si>
  <si>
    <t>Conferences and Meetings</t>
  </si>
  <si>
    <t>UTMSU Levy Groups Total</t>
  </si>
  <si>
    <t>Total Expenses</t>
  </si>
  <si>
    <t>Contribution to Contigency Fund</t>
  </si>
  <si>
    <t>Net Income (Loss)</t>
  </si>
  <si>
    <t xml:space="preserve">           </t>
  </si>
  <si>
    <t>REVENUES</t>
  </si>
  <si>
    <t>Schedule 1.00</t>
  </si>
  <si>
    <t>Membership Fees</t>
  </si>
  <si>
    <t>UTMSU Membership Fee - Full Time</t>
  </si>
  <si>
    <t>UTMSU Membership Fee - Part Time</t>
  </si>
  <si>
    <t>UTMSU Membership Fee - Total</t>
  </si>
  <si>
    <t>Schedule 2.00</t>
  </si>
  <si>
    <t xml:space="preserve">Health and Dental Plan </t>
  </si>
  <si>
    <t>Admin Fee Levy</t>
  </si>
  <si>
    <t xml:space="preserve">     Less: Administration</t>
  </si>
  <si>
    <t xml:space="preserve">     Less: Supplies</t>
  </si>
  <si>
    <t xml:space="preserve">     Less: Advertisement </t>
  </si>
  <si>
    <t xml:space="preserve">Health and Dental Total </t>
  </si>
  <si>
    <t>Schedule 3.00</t>
  </si>
  <si>
    <t>UPASS</t>
  </si>
  <si>
    <t>Administrative Fee</t>
  </si>
  <si>
    <t>U-PASS Replacement Fees</t>
  </si>
  <si>
    <t xml:space="preserve">     Less: Salaries and Admin costs</t>
  </si>
  <si>
    <t xml:space="preserve">     Less: UTM Admin Support</t>
  </si>
  <si>
    <t xml:space="preserve">     Less: U-PASS Bursary</t>
  </si>
  <si>
    <t>Total UPASS</t>
  </si>
  <si>
    <t>Student Centre Management</t>
  </si>
  <si>
    <t>Grad photography</t>
  </si>
  <si>
    <t>Lockers</t>
  </si>
  <si>
    <t>Key Deposits</t>
  </si>
  <si>
    <t>Table Bookings</t>
  </si>
  <si>
    <t>Advertising</t>
  </si>
  <si>
    <t>Other Income</t>
  </si>
  <si>
    <t>Total</t>
  </si>
  <si>
    <t>Schedule 4.00</t>
  </si>
  <si>
    <t xml:space="preserve">Major Events </t>
  </si>
  <si>
    <t>Orientation Costs</t>
  </si>
  <si>
    <t>Salaries and Benefits</t>
  </si>
  <si>
    <t xml:space="preserve">     Less: Orientation Sales</t>
  </si>
  <si>
    <t xml:space="preserve">     Less: Orientation Sponsorship</t>
  </si>
  <si>
    <t xml:space="preserve">     Less: Orientation Levy</t>
  </si>
  <si>
    <t xml:space="preserve">Total Orientation Expense </t>
  </si>
  <si>
    <t>Montreal Trip Costs</t>
  </si>
  <si>
    <t xml:space="preserve">     Less: Montreal Trip Sale</t>
  </si>
  <si>
    <t>Total Montreal Trip Costs</t>
  </si>
  <si>
    <t>Major Events Total</t>
  </si>
  <si>
    <t>Schedule 5.00</t>
  </si>
  <si>
    <t>Elections</t>
  </si>
  <si>
    <t>Campagin Reimbersement</t>
  </si>
  <si>
    <t>Supplies and other Expenses</t>
  </si>
  <si>
    <t>Elections Total</t>
  </si>
  <si>
    <t>Auditor</t>
  </si>
  <si>
    <t>Bank Fees</t>
  </si>
  <si>
    <t>Depreciation</t>
  </si>
  <si>
    <t>Equipment</t>
  </si>
  <si>
    <t>Insurance</t>
  </si>
  <si>
    <t>Legal</t>
  </si>
  <si>
    <t>Miscellaneous Expenses</t>
  </si>
  <si>
    <t>Office General</t>
  </si>
  <si>
    <t>Photocopier</t>
  </si>
  <si>
    <t>Transportation</t>
  </si>
  <si>
    <t>Human Resources</t>
  </si>
  <si>
    <t>Total Administrative Costs</t>
  </si>
  <si>
    <t>Schedule 6.00</t>
  </si>
  <si>
    <t>Posters</t>
  </si>
  <si>
    <t>Digital Media</t>
  </si>
  <si>
    <t>Telephones</t>
  </si>
  <si>
    <t>Total Communication Costs</t>
  </si>
  <si>
    <t>Schedule 7.00</t>
  </si>
  <si>
    <t>Executive Stipends</t>
  </si>
  <si>
    <t>Associate Stipends</t>
  </si>
  <si>
    <t>Total Stipend Costs</t>
  </si>
  <si>
    <t>Schedule 8.00</t>
  </si>
  <si>
    <t>Commission &amp; Committee Allocations</t>
  </si>
  <si>
    <t>Free Breakfast</t>
  </si>
  <si>
    <t>Campaigns and Advocacy Commission</t>
  </si>
  <si>
    <t>Student Services Commission</t>
  </si>
  <si>
    <t>Student Life Commission</t>
  </si>
  <si>
    <t>Wechat Team</t>
  </si>
  <si>
    <r>
      <rPr>
        <rFont val="Calibri"/>
        <i/>
        <color theme="1"/>
        <sz val="11.0"/>
      </rPr>
      <t xml:space="preserve">     Less: </t>
    </r>
    <r>
      <rPr>
        <rFont val="Calibri"/>
        <i val="0"/>
        <color theme="1"/>
        <sz val="11.0"/>
      </rPr>
      <t>Sponsorship Amount</t>
    </r>
  </si>
  <si>
    <t>Total Commission Allocations</t>
  </si>
  <si>
    <t>Schedule 9.00</t>
  </si>
  <si>
    <t>Child care Bursaries</t>
  </si>
  <si>
    <t xml:space="preserve">General Bursaries </t>
  </si>
  <si>
    <t>Total Bursaries and Grants</t>
  </si>
  <si>
    <t>Schedule 10.00</t>
  </si>
  <si>
    <t>Club Funding</t>
  </si>
  <si>
    <t>Collaborative Funding</t>
  </si>
  <si>
    <t>Emergency Funding</t>
  </si>
  <si>
    <t>Total Long Term and Short Term Funding</t>
  </si>
  <si>
    <t>Club Pub Rental Subsidy</t>
  </si>
  <si>
    <r>
      <rPr>
        <rFont val="Calibri"/>
        <i/>
        <color theme="1"/>
        <sz val="11.0"/>
      </rPr>
      <t xml:space="preserve">     Less: </t>
    </r>
    <r>
      <rPr>
        <rFont val="Calibri"/>
        <i val="0"/>
        <color theme="1"/>
        <sz val="11.0"/>
      </rPr>
      <t xml:space="preserve"> Clubs Levy</t>
    </r>
  </si>
  <si>
    <t>Total Clubs Expense</t>
  </si>
  <si>
    <t>Schedule 11.00</t>
  </si>
  <si>
    <t>Preliminary Budgte 21-22</t>
  </si>
  <si>
    <t>Exam Destressors</t>
  </si>
  <si>
    <t>Tax Clinic</t>
  </si>
  <si>
    <t>Handbooks</t>
  </si>
  <si>
    <r>
      <rPr>
        <rFont val="Calibri"/>
        <i/>
        <color theme="1"/>
        <sz val="11.0"/>
      </rPr>
      <t xml:space="preserve">     Less: </t>
    </r>
    <r>
      <rPr>
        <rFont val="Calibri"/>
        <i val="0"/>
        <color theme="1"/>
        <sz val="11.0"/>
      </rPr>
      <t>Sponsorship Amount</t>
    </r>
  </si>
  <si>
    <t>Net Handbook Amount</t>
  </si>
  <si>
    <t>Pool Tables</t>
  </si>
  <si>
    <t>Total Services Costs</t>
  </si>
  <si>
    <t>Schedule 12.00</t>
  </si>
  <si>
    <t>Conferences</t>
  </si>
  <si>
    <t>Meetings</t>
  </si>
  <si>
    <t>Executive Committee</t>
  </si>
  <si>
    <t>Volunteers</t>
  </si>
  <si>
    <t>Total Conference and Meetings Costs</t>
  </si>
  <si>
    <t>Schedule 13.00</t>
  </si>
  <si>
    <t>UTMSU Levies</t>
  </si>
  <si>
    <t xml:space="preserve">Food Centre Levy </t>
  </si>
  <si>
    <t>Food Purchases &amp; Supplies</t>
  </si>
  <si>
    <t>Taxi Reimbursements</t>
  </si>
  <si>
    <t xml:space="preserve">     Less: Food Centre Levy</t>
  </si>
  <si>
    <t xml:space="preserve">     Less: Donations</t>
  </si>
  <si>
    <t>Food Bank Total</t>
  </si>
  <si>
    <t xml:space="preserve">Academic Societies </t>
  </si>
  <si>
    <t>Administrative Costs</t>
  </si>
  <si>
    <t>Society Disbursements</t>
  </si>
  <si>
    <t xml:space="preserve">     Less:Academic Society Levy </t>
  </si>
  <si>
    <t xml:space="preserve">     Less: Dean's Match</t>
  </si>
  <si>
    <t>Academic Society Totals</t>
  </si>
  <si>
    <t>WUSC Levy</t>
  </si>
  <si>
    <t>Salaries and benefits</t>
  </si>
  <si>
    <t>Reimbursements</t>
  </si>
  <si>
    <t xml:space="preserve">WUSC Committee </t>
  </si>
  <si>
    <t xml:space="preserve">     Less: WUSC Levy</t>
  </si>
  <si>
    <t>WUSC Total</t>
  </si>
  <si>
    <t xml:space="preserve">Day Care Levy </t>
  </si>
  <si>
    <t>Day Care Levy</t>
  </si>
  <si>
    <t>Levy Disbursements towards bursaries</t>
  </si>
  <si>
    <t>Net Day Care Levy</t>
  </si>
  <si>
    <r>
      <rPr>
        <rFont val="Calibri"/>
        <color rgb="FF000000"/>
        <sz val="11.0"/>
      </rPr>
      <t>Radical Roots Levy</t>
    </r>
    <r>
      <rPr>
        <rFont val="Calibri"/>
        <strike/>
        <color rgb="FF000000"/>
        <sz val="11.0"/>
      </rPr>
      <t xml:space="preserve"> </t>
    </r>
  </si>
  <si>
    <t>Radical Roots</t>
  </si>
  <si>
    <t>Levy Disbursements</t>
  </si>
  <si>
    <t>Net Radical Roots Levy</t>
  </si>
  <si>
    <t>Other Levy Groups</t>
  </si>
  <si>
    <t>Blue Sky Levy</t>
  </si>
  <si>
    <t>CFS</t>
  </si>
  <si>
    <t>DLS</t>
  </si>
  <si>
    <t>Foster Child</t>
  </si>
  <si>
    <t>UTIHP</t>
  </si>
  <si>
    <t>UTM SEC</t>
  </si>
  <si>
    <t>ECSpeRT Levy</t>
  </si>
  <si>
    <t>UTM Women Center</t>
  </si>
  <si>
    <t>UTERN</t>
  </si>
  <si>
    <t>Center for Women &amp; Trans</t>
  </si>
  <si>
    <t>Disbursements</t>
  </si>
  <si>
    <t>Total Levy Group</t>
  </si>
  <si>
    <t>Total UTMSU Levy Groups</t>
  </si>
  <si>
    <t>Student Centre Preliminary Budget 2024-2025</t>
  </si>
  <si>
    <t>Income</t>
  </si>
  <si>
    <t>Operating Budget 22-23</t>
  </si>
  <si>
    <t>Student Centre Levy</t>
  </si>
  <si>
    <t>Vendor Licensing</t>
  </si>
  <si>
    <t>Interest Income</t>
  </si>
  <si>
    <t>Expenses</t>
  </si>
  <si>
    <t>Infobooth</t>
  </si>
  <si>
    <t>Bank Charges</t>
  </si>
  <si>
    <t>Maintanence</t>
  </si>
  <si>
    <t>Upgrades and Renovations</t>
  </si>
  <si>
    <t>Telephone</t>
  </si>
  <si>
    <t>Wages and Administration</t>
  </si>
  <si>
    <t>Equipment and Furniture</t>
  </si>
  <si>
    <t>Duck Stop</t>
  </si>
  <si>
    <t>Net Income</t>
  </si>
  <si>
    <t>Contribution to SC Capital Reserve Fund</t>
  </si>
  <si>
    <t>Schedule 1</t>
  </si>
  <si>
    <t>Infobooth Revenue and Cost Projections</t>
  </si>
  <si>
    <t>Tickets</t>
  </si>
  <si>
    <t xml:space="preserve">Printing </t>
  </si>
  <si>
    <t>Blind Duck Access Cards</t>
  </si>
  <si>
    <t>Poster Advertising</t>
  </si>
  <si>
    <t>EXPENSE</t>
  </si>
  <si>
    <t>Shuttle Bus Subsidy</t>
  </si>
  <si>
    <t>Printing</t>
  </si>
  <si>
    <t>Staff Development</t>
  </si>
  <si>
    <t>Total Expense</t>
  </si>
  <si>
    <t>Infobooth Net Income (Loss)</t>
  </si>
  <si>
    <t>Schedule 2</t>
  </si>
  <si>
    <t>Duck Stop Costs and Revenue Projections</t>
  </si>
  <si>
    <t>INCOME</t>
  </si>
  <si>
    <t>Food Sale</t>
  </si>
  <si>
    <t>Beverages</t>
  </si>
  <si>
    <t>Sundries</t>
  </si>
  <si>
    <t>Stationary</t>
  </si>
  <si>
    <t>Total Revuene</t>
  </si>
  <si>
    <t>Food Purchase</t>
  </si>
  <si>
    <t>Convenience Store Supplies</t>
  </si>
  <si>
    <t>Miscellaneous</t>
  </si>
  <si>
    <t>POS fees and charges</t>
  </si>
  <si>
    <t>Duck Stop Net Income (Loss)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</si>
</sst>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;(#,##0.00)"/>
  </numFmts>
  <fonts count="53">
    <font>
      <sz val="10.0"/>
      <color rgb="FF000000"/>
      <name val="Calibri"/>
      <scheme val="minor"/>
    </font>
    <font>
      <b/>
      <sz val="20.0"/>
      <color rgb="FF4472C4"/>
      <name val="Calibri"/>
    </font>
    <font/>
    <font>
      <b/>
      <sz val="20.0"/>
      <color rgb="FF000000"/>
      <name val="Calibri"/>
    </font>
    <font>
      <sz val="10.0"/>
      <color theme="1"/>
      <name val="Arial"/>
    </font>
    <font>
      <sz val="11.0"/>
      <color theme="1"/>
      <name val="Calibri"/>
    </font>
    <font>
      <b/>
      <sz val="11.0"/>
      <color rgb="FF000000"/>
      <name val="Calibri"/>
    </font>
    <font>
      <b/>
      <sz val="11.0"/>
      <color theme="1"/>
      <name val="Calibri"/>
    </font>
    <font>
      <b/>
      <sz val="12.0"/>
      <color rgb="FF000000"/>
      <name val="Calibri"/>
    </font>
    <font>
      <b/>
      <u/>
      <sz val="11.0"/>
      <color theme="1"/>
      <name val="Calibri"/>
    </font>
    <font>
      <sz val="10.0"/>
      <color rgb="FF000000"/>
      <name val="Arial"/>
    </font>
    <font>
      <sz val="11.0"/>
      <color rgb="FF38761D"/>
      <name val="Calibri"/>
    </font>
    <font>
      <sz val="11.0"/>
      <color rgb="FF000000"/>
      <name val="Calibri"/>
    </font>
    <font>
      <b/>
      <u/>
      <sz val="11.0"/>
      <color rgb="FF000000"/>
      <name val="Calibri"/>
    </font>
    <font>
      <sz val="11.0"/>
      <color rgb="FF980000"/>
      <name val="Calibri"/>
    </font>
    <font>
      <b/>
      <u/>
      <sz val="20.0"/>
      <color rgb="FF000000"/>
      <name val="Calibri"/>
    </font>
    <font>
      <b/>
      <u/>
      <sz val="20.0"/>
      <color rgb="FF000000"/>
      <name val="Calibri"/>
    </font>
    <font>
      <b/>
      <u/>
      <sz val="11.0"/>
      <color rgb="FF000000"/>
      <name val="Calibri"/>
    </font>
    <font>
      <b/>
      <u/>
      <sz val="11.0"/>
      <color rgb="FF000000"/>
      <name val="Calibri"/>
    </font>
    <font>
      <color theme="1"/>
      <name val="Calibri"/>
      <scheme val="minor"/>
    </font>
    <font>
      <i/>
      <sz val="11.0"/>
      <color rgb="FF000000"/>
      <name val="Calibri"/>
    </font>
    <font>
      <i/>
      <sz val="10.0"/>
      <color rgb="FF000000"/>
      <name val="Arial"/>
    </font>
    <font>
      <sz val="11.0"/>
      <color rgb="FF990000"/>
      <name val="Calibri"/>
    </font>
    <font>
      <i/>
      <sz val="11.0"/>
      <color theme="1"/>
      <name val="Calibri"/>
    </font>
    <font>
      <b/>
      <sz val="10.0"/>
      <color rgb="FF000000"/>
      <name val="Arial"/>
    </font>
    <font>
      <b/>
      <u/>
      <sz val="20.0"/>
      <color rgb="FF000000"/>
      <name val="Calibri"/>
    </font>
    <font>
      <b/>
      <u/>
      <sz val="20.0"/>
      <color rgb="FF000000"/>
      <name val="Calibri"/>
    </font>
    <font>
      <color theme="1"/>
      <name val="Calibri"/>
    </font>
    <font>
      <sz val="11.0"/>
      <color theme="1"/>
      <name val="Arial"/>
    </font>
    <font>
      <sz val="11.0"/>
      <color rgb="FF000000"/>
      <name val="Arial"/>
    </font>
    <font>
      <i/>
      <sz val="10.0"/>
      <color theme="1"/>
      <name val="Arial"/>
    </font>
    <font>
      <color theme="1"/>
      <name val="Arial"/>
    </font>
    <font>
      <b/>
      <sz val="10.0"/>
      <color theme="1"/>
      <name val="Arial"/>
    </font>
    <font>
      <u/>
      <sz val="11.0"/>
      <color rgb="FF000000"/>
      <name val="Calibri"/>
    </font>
    <font>
      <sz val="10.0"/>
      <color rgb="FF38761D"/>
      <name val="Arial"/>
    </font>
    <font>
      <color rgb="FF660000"/>
      <name val="Arial"/>
    </font>
    <font>
      <sz val="10.0"/>
      <color rgb="FF660000"/>
      <name val="Arial"/>
    </font>
    <font>
      <sz val="11.0"/>
      <color theme="1"/>
      <name val="Calibri"/>
      <scheme val="minor"/>
    </font>
    <font>
      <color rgb="FF38761D"/>
      <name val="Arial"/>
    </font>
    <font>
      <strike/>
      <sz val="11.0"/>
      <color rgb="FF000000"/>
      <name val="Calibri"/>
    </font>
    <font>
      <strike/>
      <sz val="11.0"/>
      <color theme="1"/>
      <name val="Calibri"/>
    </font>
    <font>
      <b/>
      <strike/>
      <sz val="10.0"/>
      <color theme="1"/>
      <name val="Arial"/>
    </font>
    <font>
      <b/>
      <strike/>
      <sz val="10.0"/>
      <color rgb="FF000000"/>
      <name val="Arial"/>
    </font>
    <font>
      <strike/>
      <color theme="1"/>
      <name val="Calibri"/>
      <scheme val="minor"/>
    </font>
    <font>
      <strike/>
      <sz val="10.0"/>
      <color theme="1"/>
      <name val="Arial"/>
    </font>
    <font>
      <strike/>
      <sz val="10.0"/>
      <color rgb="FF000000"/>
      <name val="Arial"/>
    </font>
    <font>
      <i/>
      <sz val="11.0"/>
      <color rgb="FFFF9900"/>
      <name val="Calibri"/>
    </font>
    <font>
      <b/>
      <color theme="1"/>
      <name val="Arial"/>
    </font>
    <font>
      <b/>
      <sz val="20.0"/>
      <color rgb="FF38761D"/>
      <name val="Calibri"/>
    </font>
    <font>
      <b/>
      <sz val="14.0"/>
      <color rgb="FF000000"/>
      <name val="Calibri"/>
    </font>
    <font>
      <b/>
      <u/>
      <sz val="11.0"/>
      <color theme="1"/>
      <name val="Calibri"/>
    </font>
    <font>
      <b/>
      <u/>
      <sz val="10.0"/>
      <color theme="1"/>
      <name val="Arial"/>
    </font>
    <font>
      <b/>
      <u/>
      <sz val="10.0"/>
      <color theme="1"/>
      <name val="Arial"/>
    </font>
  </fonts>
  <fills count="13">
    <fill>
      <patternFill patternType="none"/>
    </fill>
    <fill>
      <patternFill patternType="lightGray"/>
    </fill>
    <fill>
      <patternFill patternType="solid">
        <fgColor rgb="FFFFE599"/>
        <bgColor rgb="FFFFE599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FFF2CC"/>
        <bgColor rgb="FFFFF2CC"/>
      </patternFill>
    </fill>
    <fill>
      <patternFill patternType="solid">
        <fgColor rgb="FFEAD1DC"/>
        <bgColor rgb="FFEAD1DC"/>
      </patternFill>
    </fill>
    <fill>
      <patternFill patternType="solid">
        <fgColor rgb="FFCFE2F3"/>
        <bgColor rgb="FFCFE2F3"/>
      </patternFill>
    </fill>
    <fill>
      <patternFill patternType="solid">
        <fgColor rgb="FFF4CCCC"/>
        <bgColor rgb="FFF4CCCC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D9D2E9"/>
        <bgColor rgb="FFD9D2E9"/>
      </patternFill>
    </fill>
    <fill>
      <patternFill patternType="solid">
        <fgColor rgb="FFFCE5CD"/>
        <bgColor rgb="FFFCE5CD"/>
      </patternFill>
    </fill>
  </fills>
  <borders count="15">
    <border/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bottom style="thin">
        <color rgb="FF000000"/>
      </bottom>
    </border>
    <border>
      <top style="thin">
        <color rgb="FF000000"/>
      </top>
      <bottom style="double">
        <color rgb="FF000000"/>
      </bottom>
    </border>
    <border>
      <bottom style="double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right/>
      <top/>
      <bottom/>
    </border>
    <border>
      <left/>
      <right/>
      <top/>
      <bottom/>
    </border>
    <border>
      <left/>
      <right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22">
    <xf borderId="0" fillId="0" fontId="0" numFmtId="0" xfId="0" applyAlignment="1" applyFont="1">
      <alignment readingOrder="0" shrinkToFit="0" vertical="bottom" wrapText="0"/>
    </xf>
    <xf borderId="1" fillId="2" fontId="1" numFmtId="4" xfId="0" applyAlignment="1" applyBorder="1" applyFill="1" applyFont="1" applyNumberFormat="1">
      <alignment horizontal="center" readingOrder="0" vertical="center"/>
    </xf>
    <xf borderId="2" fillId="0" fontId="2" numFmtId="0" xfId="0" applyBorder="1" applyFont="1"/>
    <xf borderId="3" fillId="0" fontId="2" numFmtId="0" xfId="0" applyBorder="1" applyFont="1"/>
    <xf borderId="0" fillId="0" fontId="3" numFmtId="4" xfId="0" applyAlignment="1" applyFont="1" applyNumberFormat="1">
      <alignment horizontal="center" readingOrder="0"/>
    </xf>
    <xf borderId="0" fillId="0" fontId="4" numFmtId="4" xfId="0" applyFont="1" applyNumberFormat="1"/>
    <xf borderId="0" fillId="0" fontId="5" numFmtId="4" xfId="0" applyFont="1" applyNumberFormat="1"/>
    <xf borderId="0" fillId="0" fontId="6" numFmtId="4" xfId="0" applyFont="1" applyNumberFormat="1"/>
    <xf borderId="0" fillId="3" fontId="6" numFmtId="4" xfId="0" applyAlignment="1" applyFill="1" applyFont="1" applyNumberFormat="1">
      <alignment horizontal="left" readingOrder="0"/>
    </xf>
    <xf borderId="0" fillId="0" fontId="6" numFmtId="4" xfId="0" applyAlignment="1" applyFont="1" applyNumberFormat="1">
      <alignment readingOrder="0"/>
    </xf>
    <xf borderId="0" fillId="4" fontId="7" numFmtId="4" xfId="0" applyAlignment="1" applyFill="1" applyFont="1" applyNumberFormat="1">
      <alignment horizontal="center" readingOrder="0"/>
    </xf>
    <xf borderId="0" fillId="4" fontId="7" numFmtId="4" xfId="0" applyAlignment="1" applyFont="1" applyNumberFormat="1">
      <alignment horizontal="center"/>
    </xf>
    <xf borderId="0" fillId="0" fontId="8" numFmtId="4" xfId="0" applyAlignment="1" applyFont="1" applyNumberFormat="1">
      <alignment horizontal="center"/>
    </xf>
    <xf borderId="0" fillId="0" fontId="6" numFmtId="4" xfId="0" applyAlignment="1" applyFont="1" applyNumberFormat="1">
      <alignment horizontal="center"/>
    </xf>
    <xf borderId="0" fillId="0" fontId="9" numFmtId="4" xfId="0" applyAlignment="1" applyFont="1" applyNumberFormat="1">
      <alignment readingOrder="0"/>
    </xf>
    <xf borderId="0" fillId="0" fontId="6" numFmtId="4" xfId="0" applyAlignment="1" applyFont="1" applyNumberFormat="1">
      <alignment horizontal="center" readingOrder="0"/>
    </xf>
    <xf borderId="0" fillId="0" fontId="5" numFmtId="4" xfId="0" applyAlignment="1" applyFont="1" applyNumberFormat="1">
      <alignment readingOrder="0"/>
    </xf>
    <xf borderId="0" fillId="0" fontId="5" numFmtId="4" xfId="0" applyAlignment="1" applyFont="1" applyNumberFormat="1">
      <alignment horizontal="right"/>
    </xf>
    <xf borderId="0" fillId="0" fontId="10" numFmtId="0" xfId="0" applyFont="1"/>
    <xf borderId="0" fillId="0" fontId="5" numFmtId="0" xfId="0" applyAlignment="1" applyFont="1">
      <alignment readingOrder="0"/>
    </xf>
    <xf borderId="0" fillId="0" fontId="11" numFmtId="4" xfId="0" applyAlignment="1" applyFont="1" applyNumberFormat="1">
      <alignment horizontal="right"/>
    </xf>
    <xf borderId="0" fillId="0" fontId="5" numFmtId="4" xfId="0" applyAlignment="1" applyFont="1" applyNumberFormat="1">
      <alignment horizontal="right" readingOrder="0"/>
    </xf>
    <xf borderId="0" fillId="0" fontId="5" numFmtId="4" xfId="0" applyAlignment="1" applyFont="1" applyNumberFormat="1">
      <alignment horizontal="right" vertical="bottom"/>
    </xf>
    <xf borderId="0" fillId="0" fontId="12" numFmtId="4" xfId="0" applyAlignment="1" applyFont="1" applyNumberFormat="1">
      <alignment readingOrder="0"/>
    </xf>
    <xf borderId="4" fillId="0" fontId="5" numFmtId="4" xfId="0" applyAlignment="1" applyBorder="1" applyFont="1" applyNumberFormat="1">
      <alignment horizontal="right" readingOrder="0"/>
    </xf>
    <xf borderId="5" fillId="0" fontId="7" numFmtId="4" xfId="0" applyBorder="1" applyFont="1" applyNumberFormat="1"/>
    <xf borderId="6" fillId="0" fontId="7" numFmtId="4" xfId="0" applyBorder="1" applyFont="1" applyNumberFormat="1"/>
    <xf borderId="0" fillId="0" fontId="13" numFmtId="4" xfId="0" applyAlignment="1" applyFont="1" applyNumberFormat="1">
      <alignment readingOrder="0"/>
    </xf>
    <xf borderId="0" fillId="0" fontId="14" numFmtId="4" xfId="0" applyFont="1" applyNumberFormat="1"/>
    <xf borderId="0" fillId="0" fontId="11" numFmtId="4" xfId="0" applyFont="1" applyNumberFormat="1"/>
    <xf borderId="0" fillId="0" fontId="12" numFmtId="4" xfId="0" applyFont="1" applyNumberFormat="1"/>
    <xf borderId="0" fillId="0" fontId="12" numFmtId="4" xfId="0" applyAlignment="1" applyFont="1" applyNumberFormat="1">
      <alignment readingOrder="0"/>
    </xf>
    <xf borderId="0" fillId="0" fontId="7" numFmtId="4" xfId="0" applyFont="1" applyNumberFormat="1"/>
    <xf borderId="0" fillId="0" fontId="5" numFmtId="164" xfId="0" applyAlignment="1" applyFont="1" applyNumberFormat="1">
      <alignment readingOrder="0"/>
    </xf>
    <xf borderId="4" fillId="0" fontId="5" numFmtId="164" xfId="0" applyAlignment="1" applyBorder="1" applyFont="1" applyNumberFormat="1">
      <alignment readingOrder="0"/>
    </xf>
    <xf borderId="0" fillId="0" fontId="7" numFmtId="4" xfId="0" applyAlignment="1" applyFont="1" applyNumberFormat="1">
      <alignment readingOrder="0"/>
    </xf>
    <xf borderId="7" fillId="4" fontId="7" numFmtId="4" xfId="0" applyBorder="1" applyFont="1" applyNumberFormat="1"/>
    <xf borderId="0" fillId="0" fontId="10" numFmtId="4" xfId="0" applyFont="1" applyNumberFormat="1"/>
    <xf borderId="0" fillId="0" fontId="4" numFmtId="4" xfId="0" applyAlignment="1" applyFont="1" applyNumberFormat="1">
      <alignment vertical="center"/>
    </xf>
    <xf borderId="1" fillId="5" fontId="15" numFmtId="4" xfId="0" applyAlignment="1" applyBorder="1" applyFill="1" applyFont="1" applyNumberFormat="1">
      <alignment horizontal="center" readingOrder="0" vertical="center"/>
    </xf>
    <xf borderId="0" fillId="0" fontId="16" numFmtId="4" xfId="0" applyAlignment="1" applyFont="1" applyNumberFormat="1">
      <alignment horizontal="center" readingOrder="0"/>
    </xf>
    <xf borderId="0" fillId="0" fontId="17" numFmtId="4" xfId="0" applyAlignment="1" applyFont="1" applyNumberFormat="1">
      <alignment horizontal="center" vertical="top"/>
    </xf>
    <xf borderId="0" fillId="0" fontId="18" numFmtId="4" xfId="0" applyAlignment="1" applyFont="1" applyNumberFormat="1">
      <alignment horizontal="center"/>
    </xf>
    <xf borderId="0" fillId="6" fontId="6" numFmtId="4" xfId="0" applyAlignment="1" applyFill="1" applyFont="1" applyNumberFormat="1">
      <alignment readingOrder="0"/>
    </xf>
    <xf borderId="0" fillId="6" fontId="5" numFmtId="4" xfId="0" applyFont="1" applyNumberFormat="1"/>
    <xf borderId="0" fillId="6" fontId="7" numFmtId="4" xfId="0" applyAlignment="1" applyFont="1" applyNumberFormat="1">
      <alignment horizontal="center" readingOrder="0"/>
    </xf>
    <xf borderId="0" fillId="6" fontId="7" numFmtId="4" xfId="0" applyAlignment="1" applyFont="1" applyNumberFormat="1">
      <alignment horizontal="center"/>
    </xf>
    <xf borderId="0" fillId="6" fontId="6" numFmtId="4" xfId="0" applyFont="1" applyNumberFormat="1"/>
    <xf borderId="0" fillId="6" fontId="19" numFmtId="0" xfId="0" applyFont="1"/>
    <xf borderId="0" fillId="6" fontId="12" numFmtId="4" xfId="0" applyFont="1" applyNumberFormat="1"/>
    <xf borderId="0" fillId="6" fontId="12" numFmtId="4" xfId="0" applyAlignment="1" applyFont="1" applyNumberFormat="1">
      <alignment readingOrder="0"/>
    </xf>
    <xf borderId="0" fillId="6" fontId="5" numFmtId="4" xfId="0" applyAlignment="1" applyFont="1" applyNumberFormat="1">
      <alignment horizontal="right" vertical="bottom"/>
    </xf>
    <xf borderId="8" fillId="6" fontId="5" numFmtId="4" xfId="0" applyAlignment="1" applyBorder="1" applyFont="1" applyNumberFormat="1">
      <alignment horizontal="right" vertical="bottom"/>
    </xf>
    <xf borderId="0" fillId="6" fontId="7" numFmtId="4" xfId="0" applyAlignment="1" applyFont="1" applyNumberFormat="1">
      <alignment horizontal="right" vertical="bottom"/>
    </xf>
    <xf borderId="8" fillId="6" fontId="7" numFmtId="4" xfId="0" applyAlignment="1" applyBorder="1" applyFont="1" applyNumberFormat="1">
      <alignment horizontal="right" vertical="bottom"/>
    </xf>
    <xf borderId="5" fillId="6" fontId="6" numFmtId="4" xfId="0" applyBorder="1" applyFont="1" applyNumberFormat="1"/>
    <xf borderId="0" fillId="7" fontId="6" numFmtId="4" xfId="0" applyAlignment="1" applyFill="1" applyFont="1" applyNumberFormat="1">
      <alignment readingOrder="0"/>
    </xf>
    <xf borderId="0" fillId="7" fontId="5" numFmtId="4" xfId="0" applyFont="1" applyNumberFormat="1"/>
    <xf borderId="0" fillId="7" fontId="7" numFmtId="4" xfId="0" applyAlignment="1" applyFont="1" applyNumberFormat="1">
      <alignment horizontal="center" readingOrder="0" vertical="bottom"/>
    </xf>
    <xf borderId="0" fillId="7" fontId="7" numFmtId="4" xfId="0" applyAlignment="1" applyFont="1" applyNumberFormat="1">
      <alignment horizontal="center" vertical="bottom"/>
    </xf>
    <xf borderId="0" fillId="7" fontId="6" numFmtId="4" xfId="0" applyFont="1" applyNumberFormat="1"/>
    <xf borderId="0" fillId="7" fontId="20" numFmtId="4" xfId="0" applyFont="1" applyNumberFormat="1"/>
    <xf borderId="0" fillId="7" fontId="7" numFmtId="4" xfId="0" applyAlignment="1" applyFont="1" applyNumberFormat="1">
      <alignment horizontal="center" readingOrder="0"/>
    </xf>
    <xf borderId="0" fillId="7" fontId="7" numFmtId="4" xfId="0" applyAlignment="1" applyFont="1" applyNumberFormat="1">
      <alignment horizontal="center"/>
    </xf>
    <xf borderId="0" fillId="7" fontId="12" numFmtId="4" xfId="0" applyFont="1" applyNumberFormat="1"/>
    <xf borderId="0" fillId="7" fontId="12" numFmtId="4" xfId="0" applyAlignment="1" applyFont="1" applyNumberFormat="1">
      <alignment readingOrder="0"/>
    </xf>
    <xf borderId="0" fillId="7" fontId="5" numFmtId="4" xfId="0" applyAlignment="1" applyFont="1" applyNumberFormat="1">
      <alignment horizontal="right" vertical="bottom"/>
    </xf>
    <xf borderId="0" fillId="7" fontId="20" numFmtId="4" xfId="0" applyAlignment="1" applyFont="1" applyNumberFormat="1">
      <alignment readingOrder="0"/>
    </xf>
    <xf borderId="0" fillId="7" fontId="5" numFmtId="164" xfId="0" applyAlignment="1" applyFont="1" applyNumberFormat="1">
      <alignment horizontal="right" vertical="bottom"/>
    </xf>
    <xf borderId="0" fillId="7" fontId="12" numFmtId="164" xfId="0" applyAlignment="1" applyFont="1" applyNumberFormat="1">
      <alignment readingOrder="0"/>
    </xf>
    <xf borderId="0" fillId="7" fontId="12" numFmtId="164" xfId="0" applyFont="1" applyNumberFormat="1"/>
    <xf borderId="8" fillId="7" fontId="5" numFmtId="164" xfId="0" applyAlignment="1" applyBorder="1" applyFont="1" applyNumberFormat="1">
      <alignment horizontal="right" vertical="bottom"/>
    </xf>
    <xf borderId="0" fillId="0" fontId="21" numFmtId="4" xfId="0" applyFont="1" applyNumberFormat="1"/>
    <xf borderId="0" fillId="0" fontId="21" numFmtId="0" xfId="0" applyFont="1"/>
    <xf borderId="0" fillId="7" fontId="7" numFmtId="4" xfId="0" applyAlignment="1" applyFont="1" applyNumberFormat="1">
      <alignment horizontal="right" vertical="bottom"/>
    </xf>
    <xf borderId="8" fillId="7" fontId="7" numFmtId="4" xfId="0" applyAlignment="1" applyBorder="1" applyFont="1" applyNumberFormat="1">
      <alignment horizontal="right" vertical="bottom"/>
    </xf>
    <xf borderId="5" fillId="7" fontId="6" numFmtId="4" xfId="0" applyBorder="1" applyFont="1" applyNumberFormat="1"/>
    <xf borderId="0" fillId="8" fontId="6" numFmtId="4" xfId="0" applyAlignment="1" applyFill="1" applyFont="1" applyNumberFormat="1">
      <alignment readingOrder="0"/>
    </xf>
    <xf borderId="0" fillId="8" fontId="5" numFmtId="4" xfId="0" applyFont="1" applyNumberFormat="1"/>
    <xf borderId="0" fillId="8" fontId="7" numFmtId="4" xfId="0" applyAlignment="1" applyFont="1" applyNumberFormat="1">
      <alignment horizontal="center" readingOrder="0"/>
    </xf>
    <xf borderId="0" fillId="8" fontId="7" numFmtId="4" xfId="0" applyAlignment="1" applyFont="1" applyNumberFormat="1">
      <alignment horizontal="center"/>
    </xf>
    <xf borderId="0" fillId="8" fontId="6" numFmtId="4" xfId="0" applyFont="1" applyNumberFormat="1"/>
    <xf borderId="0" fillId="8" fontId="5" numFmtId="4" xfId="0" applyAlignment="1" applyFont="1" applyNumberFormat="1">
      <alignment horizontal="center"/>
    </xf>
    <xf borderId="0" fillId="8" fontId="7" numFmtId="4" xfId="0" applyAlignment="1" applyFont="1" applyNumberFormat="1">
      <alignment readingOrder="0"/>
    </xf>
    <xf borderId="0" fillId="8" fontId="12" numFmtId="4" xfId="0" applyAlignment="1" applyFont="1" applyNumberFormat="1">
      <alignment horizontal="center"/>
    </xf>
    <xf borderId="0" fillId="8" fontId="12" numFmtId="4" xfId="0" applyFont="1" applyNumberFormat="1"/>
    <xf borderId="0" fillId="8" fontId="12" numFmtId="4" xfId="0" applyAlignment="1" applyFont="1" applyNumberFormat="1">
      <alignment readingOrder="0"/>
    </xf>
    <xf borderId="0" fillId="8" fontId="7" numFmtId="4" xfId="0" applyAlignment="1" applyFont="1" applyNumberFormat="1">
      <alignment horizontal="right" vertical="bottom"/>
    </xf>
    <xf borderId="0" fillId="8" fontId="22" numFmtId="164" xfId="0" applyAlignment="1" applyFont="1" applyNumberFormat="1">
      <alignment horizontal="right" vertical="bottom"/>
    </xf>
    <xf borderId="0" fillId="8" fontId="12" numFmtId="164" xfId="0" applyAlignment="1" applyFont="1" applyNumberFormat="1">
      <alignment horizontal="left" readingOrder="0"/>
    </xf>
    <xf borderId="0" fillId="8" fontId="12" numFmtId="164" xfId="0" applyAlignment="1" applyFont="1" applyNumberFormat="1">
      <alignment horizontal="left"/>
    </xf>
    <xf borderId="0" fillId="8" fontId="20" numFmtId="4" xfId="0" applyFont="1" applyNumberFormat="1"/>
    <xf borderId="0" fillId="8" fontId="20" numFmtId="4" xfId="0" applyAlignment="1" applyFont="1" applyNumberFormat="1">
      <alignment readingOrder="0"/>
    </xf>
    <xf borderId="0" fillId="8" fontId="23" numFmtId="4" xfId="0" applyAlignment="1" applyFont="1" applyNumberFormat="1">
      <alignment horizontal="right" vertical="bottom"/>
    </xf>
    <xf borderId="0" fillId="8" fontId="5" numFmtId="164" xfId="0" applyAlignment="1" applyFont="1" applyNumberFormat="1">
      <alignment horizontal="right" vertical="bottom"/>
    </xf>
    <xf borderId="0" fillId="8" fontId="20" numFmtId="4" xfId="0" applyAlignment="1" applyFont="1" applyNumberFormat="1">
      <alignment horizontal="center"/>
    </xf>
    <xf borderId="0" fillId="8" fontId="12" numFmtId="164" xfId="0" applyAlignment="1" applyFont="1" applyNumberFormat="1">
      <alignment horizontal="right"/>
    </xf>
    <xf borderId="0" fillId="8" fontId="5" numFmtId="4" xfId="0" applyAlignment="1" applyFont="1" applyNumberFormat="1">
      <alignment horizontal="right" vertical="bottom"/>
    </xf>
    <xf borderId="0" fillId="8" fontId="12" numFmtId="164" xfId="0" applyAlignment="1" applyFont="1" applyNumberFormat="1">
      <alignment horizontal="right" readingOrder="0"/>
    </xf>
    <xf borderId="8" fillId="8" fontId="5" numFmtId="164" xfId="0" applyAlignment="1" applyBorder="1" applyFont="1" applyNumberFormat="1">
      <alignment horizontal="right" vertical="bottom"/>
    </xf>
    <xf borderId="0" fillId="8" fontId="7" numFmtId="164" xfId="0" applyAlignment="1" applyFont="1" applyNumberFormat="1">
      <alignment horizontal="right" vertical="bottom"/>
    </xf>
    <xf borderId="8" fillId="8" fontId="7" numFmtId="164" xfId="0" applyAlignment="1" applyBorder="1" applyFont="1" applyNumberFormat="1">
      <alignment horizontal="right" vertical="bottom"/>
    </xf>
    <xf borderId="5" fillId="8" fontId="6" numFmtId="164" xfId="0" applyAlignment="1" applyBorder="1" applyFont="1" applyNumberFormat="1">
      <alignment horizontal="right"/>
    </xf>
    <xf borderId="0" fillId="0" fontId="24" numFmtId="4" xfId="0" applyFont="1" applyNumberFormat="1"/>
    <xf borderId="0" fillId="0" fontId="24" numFmtId="0" xfId="0" applyFont="1"/>
    <xf borderId="1" fillId="7" fontId="25" numFmtId="4" xfId="0" applyAlignment="1" applyBorder="1" applyFont="1" applyNumberFormat="1">
      <alignment horizontal="center" readingOrder="0" vertical="center"/>
    </xf>
    <xf borderId="0" fillId="0" fontId="26" numFmtId="4" xfId="0" applyAlignment="1" applyFont="1" applyNumberFormat="1">
      <alignment horizontal="center" readingOrder="0" vertical="center"/>
    </xf>
    <xf borderId="0" fillId="5" fontId="6" numFmtId="4" xfId="0" applyAlignment="1" applyFont="1" applyNumberFormat="1">
      <alignment readingOrder="0"/>
    </xf>
    <xf borderId="0" fillId="5" fontId="5" numFmtId="4" xfId="0" applyFont="1" applyNumberFormat="1"/>
    <xf borderId="0" fillId="5" fontId="7" numFmtId="4" xfId="0" applyAlignment="1" applyFont="1" applyNumberFormat="1">
      <alignment horizontal="center" readingOrder="0"/>
    </xf>
    <xf borderId="0" fillId="5" fontId="7" numFmtId="4" xfId="0" applyAlignment="1" applyFont="1" applyNumberFormat="1">
      <alignment horizontal="center"/>
    </xf>
    <xf borderId="0" fillId="5" fontId="6" numFmtId="4" xfId="0" applyFont="1" applyNumberFormat="1"/>
    <xf borderId="0" fillId="5" fontId="5" numFmtId="164" xfId="0" applyFont="1" applyNumberFormat="1"/>
    <xf borderId="0" fillId="5" fontId="5" numFmtId="4" xfId="0" applyAlignment="1" applyFont="1" applyNumberFormat="1">
      <alignment readingOrder="0"/>
    </xf>
    <xf borderId="0" fillId="5" fontId="5" numFmtId="164" xfId="0" applyAlignment="1" applyFont="1" applyNumberFormat="1">
      <alignment readingOrder="0"/>
    </xf>
    <xf borderId="0" fillId="5" fontId="27" numFmtId="4" xfId="0" applyAlignment="1" applyFont="1" applyNumberFormat="1">
      <alignment horizontal="right" vertical="bottom"/>
    </xf>
    <xf borderId="0" fillId="5" fontId="22" numFmtId="164" xfId="0" applyAlignment="1" applyFont="1" applyNumberFormat="1">
      <alignment horizontal="right" vertical="bottom"/>
    </xf>
    <xf borderId="0" fillId="5" fontId="11" numFmtId="164" xfId="0" applyAlignment="1" applyFont="1" applyNumberFormat="1">
      <alignment readingOrder="0"/>
    </xf>
    <xf borderId="0" fillId="0" fontId="28" numFmtId="4" xfId="0" applyFont="1" applyNumberFormat="1"/>
    <xf borderId="0" fillId="0" fontId="29" numFmtId="0" xfId="0" applyFont="1"/>
    <xf borderId="0" fillId="5" fontId="5" numFmtId="4" xfId="0" applyAlignment="1" applyFont="1" applyNumberFormat="1">
      <alignment horizontal="center"/>
    </xf>
    <xf borderId="8" fillId="5" fontId="27" numFmtId="4" xfId="0" applyAlignment="1" applyBorder="1" applyFont="1" applyNumberFormat="1">
      <alignment horizontal="right" vertical="bottom"/>
    </xf>
    <xf borderId="0" fillId="5" fontId="23" numFmtId="4" xfId="0" applyAlignment="1" applyFont="1" applyNumberFormat="1">
      <alignment horizontal="center"/>
    </xf>
    <xf borderId="0" fillId="5" fontId="23" numFmtId="4" xfId="0" applyAlignment="1" applyFont="1" applyNumberFormat="1">
      <alignment readingOrder="0"/>
    </xf>
    <xf borderId="8" fillId="5" fontId="23" numFmtId="4" xfId="0" applyAlignment="1" applyBorder="1" applyFont="1" applyNumberFormat="1">
      <alignment horizontal="right" vertical="bottom"/>
    </xf>
    <xf borderId="0" fillId="5" fontId="14" numFmtId="164" xfId="0" applyAlignment="1" applyFont="1" applyNumberFormat="1">
      <alignment horizontal="right" vertical="bottom"/>
    </xf>
    <xf borderId="0" fillId="0" fontId="30" numFmtId="4" xfId="0" applyFont="1" applyNumberFormat="1"/>
    <xf borderId="0" fillId="5" fontId="23" numFmtId="4" xfId="0" applyAlignment="1" applyFont="1" applyNumberFormat="1">
      <alignment horizontal="right" vertical="bottom"/>
    </xf>
    <xf borderId="0" fillId="5" fontId="11" numFmtId="164" xfId="0" applyAlignment="1" applyFont="1" applyNumberFormat="1">
      <alignment horizontal="right" vertical="bottom"/>
    </xf>
    <xf borderId="8" fillId="5" fontId="22" numFmtId="164" xfId="0" applyAlignment="1" applyBorder="1" applyFont="1" applyNumberFormat="1">
      <alignment horizontal="right" vertical="bottom"/>
    </xf>
    <xf borderId="0" fillId="5" fontId="5" numFmtId="164" xfId="0" applyAlignment="1" applyFont="1" applyNumberFormat="1">
      <alignment horizontal="right" vertical="bottom"/>
    </xf>
    <xf borderId="9" fillId="5" fontId="5" numFmtId="164" xfId="0" applyBorder="1" applyFont="1" applyNumberFormat="1"/>
    <xf borderId="0" fillId="5" fontId="31" numFmtId="4" xfId="0" applyAlignment="1" applyFont="1" applyNumberFormat="1">
      <alignment vertical="bottom"/>
    </xf>
    <xf borderId="0" fillId="5" fontId="31" numFmtId="164" xfId="0" applyAlignment="1" applyFont="1" applyNumberFormat="1">
      <alignment vertical="bottom"/>
    </xf>
    <xf borderId="0" fillId="5" fontId="12" numFmtId="4" xfId="0" applyFont="1" applyNumberFormat="1"/>
    <xf borderId="0" fillId="5" fontId="12" numFmtId="4" xfId="0" applyAlignment="1" applyFont="1" applyNumberFormat="1">
      <alignment readingOrder="0"/>
    </xf>
    <xf borderId="0" fillId="5" fontId="5" numFmtId="4" xfId="0" applyAlignment="1" applyFont="1" applyNumberFormat="1">
      <alignment horizontal="right" vertical="bottom"/>
    </xf>
    <xf borderId="8" fillId="5" fontId="11" numFmtId="164" xfId="0" applyAlignment="1" applyBorder="1" applyFont="1" applyNumberFormat="1">
      <alignment horizontal="right" vertical="bottom"/>
    </xf>
    <xf borderId="0" fillId="5" fontId="12" numFmtId="164" xfId="0" applyAlignment="1" applyFont="1" applyNumberFormat="1">
      <alignment readingOrder="0"/>
    </xf>
    <xf borderId="0" fillId="5" fontId="12" numFmtId="164" xfId="0" applyFont="1" applyNumberFormat="1"/>
    <xf borderId="0" fillId="5" fontId="20" numFmtId="4" xfId="0" applyAlignment="1" applyFont="1" applyNumberFormat="1">
      <alignment readingOrder="0"/>
    </xf>
    <xf borderId="8" fillId="5" fontId="5" numFmtId="164" xfId="0" applyAlignment="1" applyBorder="1" applyFont="1" applyNumberFormat="1">
      <alignment horizontal="right" vertical="bottom"/>
    </xf>
    <xf borderId="0" fillId="5" fontId="12" numFmtId="4" xfId="0" applyAlignment="1" applyFont="1" applyNumberFormat="1">
      <alignment horizontal="center" readingOrder="0"/>
    </xf>
    <xf borderId="8" fillId="5" fontId="7" numFmtId="164" xfId="0" applyAlignment="1" applyBorder="1" applyFont="1" applyNumberFormat="1">
      <alignment horizontal="right" vertical="bottom"/>
    </xf>
    <xf borderId="9" fillId="5" fontId="12" numFmtId="164" xfId="0" applyAlignment="1" applyBorder="1" applyFont="1" applyNumberFormat="1">
      <alignment readingOrder="0"/>
    </xf>
    <xf borderId="9" fillId="5" fontId="12" numFmtId="164" xfId="0" applyBorder="1" applyFont="1" applyNumberFormat="1"/>
    <xf borderId="0" fillId="5" fontId="19" numFmtId="0" xfId="0" applyFont="1"/>
    <xf borderId="8" fillId="5" fontId="31" numFmtId="4" xfId="0" applyAlignment="1" applyBorder="1" applyFont="1" applyNumberFormat="1">
      <alignment vertical="bottom"/>
    </xf>
    <xf borderId="8" fillId="5" fontId="31" numFmtId="164" xfId="0" applyAlignment="1" applyBorder="1" applyFont="1" applyNumberFormat="1">
      <alignment vertical="bottom"/>
    </xf>
    <xf borderId="0" fillId="5" fontId="7" numFmtId="164" xfId="0" applyFont="1" applyNumberFormat="1"/>
    <xf borderId="0" fillId="0" fontId="32" numFmtId="4" xfId="0" applyFont="1" applyNumberFormat="1"/>
    <xf borderId="0" fillId="5" fontId="7" numFmtId="164" xfId="0" applyAlignment="1" applyFont="1" applyNumberFormat="1">
      <alignment horizontal="right" vertical="bottom"/>
    </xf>
    <xf borderId="5" fillId="5" fontId="7" numFmtId="164" xfId="0" applyBorder="1" applyFont="1" applyNumberFormat="1"/>
    <xf borderId="0" fillId="9" fontId="6" numFmtId="4" xfId="0" applyAlignment="1" applyFill="1" applyFont="1" applyNumberFormat="1">
      <alignment readingOrder="0"/>
    </xf>
    <xf borderId="0" fillId="9" fontId="5" numFmtId="4" xfId="0" applyFont="1" applyNumberFormat="1"/>
    <xf borderId="0" fillId="9" fontId="7" numFmtId="4" xfId="0" applyAlignment="1" applyFont="1" applyNumberFormat="1">
      <alignment horizontal="center" readingOrder="0"/>
    </xf>
    <xf borderId="0" fillId="9" fontId="7" numFmtId="4" xfId="0" applyAlignment="1" applyFont="1" applyNumberFormat="1">
      <alignment horizontal="center"/>
    </xf>
    <xf borderId="0" fillId="9" fontId="6" numFmtId="4" xfId="0" applyFont="1" applyNumberFormat="1"/>
    <xf borderId="0" fillId="9" fontId="19" numFmtId="0" xfId="0" applyFont="1"/>
    <xf borderId="0" fillId="9" fontId="33" numFmtId="4" xfId="0" applyAlignment="1" applyFont="1" applyNumberFormat="1">
      <alignment readingOrder="0"/>
    </xf>
    <xf borderId="0" fillId="9" fontId="20" numFmtId="4" xfId="0" applyAlignment="1" applyFont="1" applyNumberFormat="1">
      <alignment horizontal="left"/>
    </xf>
    <xf borderId="0" fillId="9" fontId="23" numFmtId="4" xfId="0" applyFont="1" applyNumberFormat="1"/>
    <xf borderId="0" fillId="9" fontId="20" numFmtId="4" xfId="0" applyAlignment="1" applyFont="1" applyNumberFormat="1">
      <alignment readingOrder="0"/>
    </xf>
    <xf borderId="0" fillId="9" fontId="23" numFmtId="4" xfId="0" applyAlignment="1" applyFont="1" applyNumberFormat="1">
      <alignment horizontal="right" vertical="bottom"/>
    </xf>
    <xf borderId="0" fillId="9" fontId="31" numFmtId="164" xfId="0" applyAlignment="1" applyFont="1" applyNumberFormat="1">
      <alignment horizontal="right" vertical="bottom"/>
    </xf>
    <xf borderId="0" fillId="9" fontId="34" numFmtId="164" xfId="0" applyAlignment="1" applyFont="1" applyNumberFormat="1">
      <alignment horizontal="left" readingOrder="0"/>
    </xf>
    <xf borderId="0" fillId="9" fontId="10" numFmtId="164" xfId="0" applyAlignment="1" applyFont="1" applyNumberFormat="1">
      <alignment horizontal="left" readingOrder="0"/>
    </xf>
    <xf borderId="0" fillId="9" fontId="10" numFmtId="164" xfId="0" applyAlignment="1" applyFont="1" applyNumberFormat="1">
      <alignment horizontal="left"/>
    </xf>
    <xf borderId="0" fillId="9" fontId="23" numFmtId="4" xfId="0" applyAlignment="1" applyFont="1" applyNumberFormat="1">
      <alignment horizontal="center"/>
    </xf>
    <xf borderId="0" fillId="9" fontId="35" numFmtId="164" xfId="0" applyAlignment="1" applyFont="1" applyNumberFormat="1">
      <alignment horizontal="right" vertical="bottom"/>
    </xf>
    <xf borderId="0" fillId="9" fontId="36" numFmtId="164" xfId="0" applyAlignment="1" applyFont="1" applyNumberFormat="1">
      <alignment horizontal="left" readingOrder="0"/>
    </xf>
    <xf borderId="0" fillId="9" fontId="12" numFmtId="4" xfId="0" applyAlignment="1" applyFont="1" applyNumberFormat="1">
      <alignment horizontal="center"/>
    </xf>
    <xf borderId="0" fillId="9" fontId="12" numFmtId="4" xfId="0" applyFont="1" applyNumberFormat="1"/>
    <xf borderId="0" fillId="9" fontId="37" numFmtId="4" xfId="0" applyFont="1" applyNumberFormat="1"/>
    <xf borderId="0" fillId="9" fontId="19" numFmtId="4" xfId="0" applyFont="1" applyNumberFormat="1"/>
    <xf borderId="0" fillId="9" fontId="10" numFmtId="164" xfId="0" applyFont="1" applyNumberFormat="1"/>
    <xf borderId="0" fillId="9" fontId="5" numFmtId="4" xfId="0" applyAlignment="1" applyFont="1" applyNumberFormat="1">
      <alignment readingOrder="0"/>
    </xf>
    <xf borderId="0" fillId="9" fontId="10" numFmtId="164" xfId="0" applyAlignment="1" applyFont="1" applyNumberFormat="1">
      <alignment readingOrder="0"/>
    </xf>
    <xf borderId="0" fillId="9" fontId="27" numFmtId="4" xfId="0" applyAlignment="1" applyFont="1" applyNumberFormat="1">
      <alignment horizontal="right" vertical="bottom"/>
    </xf>
    <xf borderId="0" fillId="9" fontId="38" numFmtId="164" xfId="0" applyAlignment="1" applyFont="1" applyNumberFormat="1">
      <alignment horizontal="right" vertical="bottom"/>
    </xf>
    <xf borderId="8" fillId="9" fontId="31" numFmtId="164" xfId="0" applyAlignment="1" applyBorder="1" applyFont="1" applyNumberFormat="1">
      <alignment horizontal="right" vertical="bottom"/>
    </xf>
    <xf borderId="8" fillId="9" fontId="27" numFmtId="4" xfId="0" applyAlignment="1" applyBorder="1" applyFont="1" applyNumberFormat="1">
      <alignment horizontal="right" vertical="bottom"/>
    </xf>
    <xf borderId="10" fillId="9" fontId="10" numFmtId="164" xfId="0" applyAlignment="1" applyBorder="1" applyFont="1" applyNumberFormat="1">
      <alignment readingOrder="0"/>
    </xf>
    <xf borderId="11" fillId="9" fontId="10" numFmtId="164" xfId="0" applyAlignment="1" applyBorder="1" applyFont="1" applyNumberFormat="1">
      <alignment readingOrder="0"/>
    </xf>
    <xf borderId="11" fillId="9" fontId="10" numFmtId="164" xfId="0" applyBorder="1" applyFont="1" applyNumberFormat="1"/>
    <xf borderId="0" fillId="9" fontId="5" numFmtId="4" xfId="0" applyAlignment="1" applyFont="1" applyNumberFormat="1">
      <alignment vertical="bottom"/>
    </xf>
    <xf borderId="0" fillId="9" fontId="5" numFmtId="4" xfId="0" applyAlignment="1" applyFont="1" applyNumberFormat="1">
      <alignment readingOrder="0" vertical="bottom"/>
    </xf>
    <xf borderId="0" fillId="9" fontId="5" numFmtId="4" xfId="0" applyAlignment="1" applyFont="1" applyNumberFormat="1">
      <alignment horizontal="right" vertical="bottom"/>
    </xf>
    <xf borderId="0" fillId="9" fontId="10" numFmtId="164" xfId="0" applyAlignment="1" applyFont="1" applyNumberFormat="1">
      <alignment readingOrder="0" vertical="bottom"/>
    </xf>
    <xf borderId="0" fillId="9" fontId="10" numFmtId="164" xfId="0" applyAlignment="1" applyFont="1" applyNumberFormat="1">
      <alignment vertical="bottom"/>
    </xf>
    <xf borderId="0" fillId="9" fontId="12" numFmtId="4" xfId="0" applyAlignment="1" applyFont="1" applyNumberFormat="1">
      <alignment vertical="bottom"/>
    </xf>
    <xf borderId="0" fillId="9" fontId="12" numFmtId="4" xfId="0" applyAlignment="1" applyFont="1" applyNumberFormat="1">
      <alignment readingOrder="0" vertical="bottom"/>
    </xf>
    <xf borderId="8" fillId="9" fontId="5" numFmtId="4" xfId="0" applyAlignment="1" applyBorder="1" applyFont="1" applyNumberFormat="1">
      <alignment horizontal="right" vertical="bottom"/>
    </xf>
    <xf borderId="0" fillId="9" fontId="7" numFmtId="164" xfId="0" applyAlignment="1" applyFont="1" applyNumberFormat="1">
      <alignment horizontal="right" vertical="bottom"/>
    </xf>
    <xf borderId="8" fillId="9" fontId="7" numFmtId="164" xfId="0" applyAlignment="1" applyBorder="1" applyFont="1" applyNumberFormat="1">
      <alignment horizontal="right" vertical="bottom"/>
    </xf>
    <xf borderId="5" fillId="9" fontId="7" numFmtId="164" xfId="0" applyAlignment="1" applyBorder="1" applyFont="1" applyNumberFormat="1">
      <alignment vertical="bottom"/>
    </xf>
    <xf borderId="0" fillId="10" fontId="6" numFmtId="4" xfId="0" applyAlignment="1" applyFill="1" applyFont="1" applyNumberFormat="1">
      <alignment readingOrder="0"/>
    </xf>
    <xf borderId="0" fillId="10" fontId="5" numFmtId="4" xfId="0" applyFont="1" applyNumberFormat="1"/>
    <xf borderId="0" fillId="10" fontId="7" numFmtId="4" xfId="0" applyAlignment="1" applyFont="1" applyNumberFormat="1">
      <alignment horizontal="center" readingOrder="0" vertical="bottom"/>
    </xf>
    <xf borderId="0" fillId="10" fontId="7" numFmtId="4" xfId="0" applyAlignment="1" applyFont="1" applyNumberFormat="1">
      <alignment horizontal="center" vertical="bottom"/>
    </xf>
    <xf borderId="0" fillId="10" fontId="6" numFmtId="4" xfId="0" applyFont="1" applyNumberFormat="1"/>
    <xf borderId="0" fillId="10" fontId="7" numFmtId="4" xfId="0" applyAlignment="1" applyFont="1" applyNumberFormat="1">
      <alignment horizontal="center" readingOrder="0"/>
    </xf>
    <xf borderId="0" fillId="10" fontId="7" numFmtId="4" xfId="0" applyAlignment="1" applyFont="1" applyNumberFormat="1">
      <alignment horizontal="center"/>
    </xf>
    <xf borderId="0" fillId="10" fontId="12" numFmtId="4" xfId="0" applyAlignment="1" applyFont="1" applyNumberFormat="1">
      <alignment horizontal="center"/>
    </xf>
    <xf borderId="0" fillId="10" fontId="5" numFmtId="4" xfId="0" applyAlignment="1" applyFont="1" applyNumberFormat="1">
      <alignment readingOrder="0"/>
    </xf>
    <xf borderId="0" fillId="10" fontId="5" numFmtId="4" xfId="0" applyAlignment="1" applyFont="1" applyNumberFormat="1">
      <alignment horizontal="right" vertical="bottom"/>
    </xf>
    <xf borderId="0" fillId="10" fontId="12" numFmtId="4" xfId="0" applyAlignment="1" applyFont="1" applyNumberFormat="1">
      <alignment readingOrder="0"/>
    </xf>
    <xf borderId="8" fillId="10" fontId="5" numFmtId="4" xfId="0" applyAlignment="1" applyBorder="1" applyFont="1" applyNumberFormat="1">
      <alignment horizontal="right" vertical="bottom"/>
    </xf>
    <xf borderId="0" fillId="10" fontId="19" numFmtId="0" xfId="0" applyFont="1"/>
    <xf borderId="0" fillId="10" fontId="7" numFmtId="4" xfId="0" applyAlignment="1" applyFont="1" applyNumberFormat="1">
      <alignment horizontal="right" vertical="bottom"/>
    </xf>
    <xf borderId="8" fillId="10" fontId="7" numFmtId="4" xfId="0" applyAlignment="1" applyBorder="1" applyFont="1" applyNumberFormat="1">
      <alignment horizontal="right" vertical="bottom"/>
    </xf>
    <xf borderId="5" fillId="10" fontId="7" numFmtId="4" xfId="0" applyBorder="1" applyFont="1" applyNumberFormat="1"/>
    <xf borderId="0" fillId="8" fontId="7" numFmtId="4" xfId="0" applyAlignment="1" applyFont="1" applyNumberFormat="1">
      <alignment horizontal="center" readingOrder="0" vertical="bottom"/>
    </xf>
    <xf borderId="0" fillId="8" fontId="7" numFmtId="4" xfId="0" applyAlignment="1" applyFont="1" applyNumberFormat="1">
      <alignment horizontal="center" vertical="bottom"/>
    </xf>
    <xf borderId="0" fillId="8" fontId="5" numFmtId="4" xfId="0" applyAlignment="1" applyFont="1" applyNumberFormat="1">
      <alignment readingOrder="0"/>
    </xf>
    <xf borderId="8" fillId="8" fontId="5" numFmtId="4" xfId="0" applyAlignment="1" applyBorder="1" applyFont="1" applyNumberFormat="1">
      <alignment horizontal="right" vertical="bottom"/>
    </xf>
    <xf borderId="0" fillId="8" fontId="19" numFmtId="0" xfId="0" applyFont="1"/>
    <xf borderId="8" fillId="8" fontId="7" numFmtId="4" xfId="0" applyAlignment="1" applyBorder="1" applyFont="1" applyNumberFormat="1">
      <alignment horizontal="right" vertical="bottom"/>
    </xf>
    <xf borderId="5" fillId="8" fontId="7" numFmtId="4" xfId="0" applyAlignment="1" applyBorder="1" applyFont="1" applyNumberFormat="1">
      <alignment readingOrder="0"/>
    </xf>
    <xf borderId="5" fillId="8" fontId="7" numFmtId="4" xfId="0" applyBorder="1" applyFont="1" applyNumberFormat="1"/>
    <xf borderId="0" fillId="11" fontId="6" numFmtId="4" xfId="0" applyAlignment="1" applyFill="1" applyFont="1" applyNumberFormat="1">
      <alignment readingOrder="0"/>
    </xf>
    <xf borderId="0" fillId="11" fontId="5" numFmtId="4" xfId="0" applyFont="1" applyNumberFormat="1"/>
    <xf borderId="0" fillId="11" fontId="7" numFmtId="4" xfId="0" applyAlignment="1" applyFont="1" applyNumberFormat="1">
      <alignment horizontal="center" readingOrder="0" vertical="bottom"/>
    </xf>
    <xf borderId="0" fillId="11" fontId="7" numFmtId="4" xfId="0" applyAlignment="1" applyFont="1" applyNumberFormat="1">
      <alignment horizontal="center" vertical="bottom"/>
    </xf>
    <xf borderId="0" fillId="11" fontId="6" numFmtId="4" xfId="0" applyFont="1" applyNumberFormat="1"/>
    <xf borderId="0" fillId="11" fontId="7" numFmtId="4" xfId="0" applyAlignment="1" applyFont="1" applyNumberFormat="1">
      <alignment horizontal="center" readingOrder="0"/>
    </xf>
    <xf borderId="0" fillId="11" fontId="7" numFmtId="4" xfId="0" applyAlignment="1" applyFont="1" applyNumberFormat="1">
      <alignment horizontal="center"/>
    </xf>
    <xf borderId="0" fillId="11" fontId="12" numFmtId="4" xfId="0" applyAlignment="1" applyFont="1" applyNumberFormat="1">
      <alignment horizontal="center"/>
    </xf>
    <xf borderId="0" fillId="11" fontId="12" numFmtId="4" xfId="0" applyFont="1" applyNumberFormat="1"/>
    <xf borderId="0" fillId="11" fontId="12" numFmtId="4" xfId="0" applyAlignment="1" applyFont="1" applyNumberFormat="1">
      <alignment readingOrder="0"/>
    </xf>
    <xf borderId="0" fillId="11" fontId="5" numFmtId="4" xfId="0" applyAlignment="1" applyFont="1" applyNumberFormat="1">
      <alignment horizontal="right" vertical="bottom"/>
    </xf>
    <xf borderId="0" fillId="11" fontId="31" numFmtId="164" xfId="0" applyAlignment="1" applyFont="1" applyNumberFormat="1">
      <alignment horizontal="right" vertical="bottom"/>
    </xf>
    <xf borderId="0" fillId="11" fontId="10" numFmtId="164" xfId="0" applyAlignment="1" applyFont="1" applyNumberFormat="1">
      <alignment readingOrder="0"/>
    </xf>
    <xf borderId="0" fillId="11" fontId="10" numFmtId="164" xfId="0" applyFont="1" applyNumberFormat="1"/>
    <xf borderId="0" fillId="0" fontId="4" numFmtId="164" xfId="0" applyFont="1" applyNumberFormat="1"/>
    <xf borderId="0" fillId="11" fontId="5" numFmtId="4" xfId="0" applyAlignment="1" applyFont="1" applyNumberFormat="1">
      <alignment readingOrder="0"/>
    </xf>
    <xf borderId="0" fillId="11" fontId="27" numFmtId="4" xfId="0" applyAlignment="1" applyFont="1" applyNumberFormat="1">
      <alignment horizontal="right" vertical="bottom"/>
    </xf>
    <xf borderId="0" fillId="11" fontId="5" numFmtId="164" xfId="0" applyAlignment="1" applyFont="1" applyNumberFormat="1">
      <alignment horizontal="right" vertical="bottom"/>
    </xf>
    <xf borderId="0" fillId="11" fontId="5" numFmtId="164" xfId="0" applyAlignment="1" applyFont="1" applyNumberFormat="1">
      <alignment readingOrder="0"/>
    </xf>
    <xf borderId="0" fillId="11" fontId="5" numFmtId="164" xfId="0" applyFont="1" applyNumberFormat="1"/>
    <xf borderId="0" fillId="11" fontId="11" numFmtId="164" xfId="0" applyAlignment="1" applyFont="1" applyNumberFormat="1">
      <alignment readingOrder="0"/>
    </xf>
    <xf borderId="0" fillId="11" fontId="12" numFmtId="4" xfId="0" applyAlignment="1" applyFont="1" applyNumberFormat="1">
      <alignment horizontal="center" readingOrder="0"/>
    </xf>
    <xf borderId="8" fillId="11" fontId="5" numFmtId="4" xfId="0" applyBorder="1" applyFont="1" applyNumberFormat="1"/>
    <xf borderId="8" fillId="11" fontId="5" numFmtId="164" xfId="0" applyAlignment="1" applyBorder="1" applyFont="1" applyNumberFormat="1">
      <alignment horizontal="right" vertical="bottom"/>
    </xf>
    <xf borderId="0" fillId="11" fontId="5" numFmtId="164" xfId="0" applyAlignment="1" applyFont="1" applyNumberFormat="1">
      <alignment horizontal="right" readingOrder="0"/>
    </xf>
    <xf borderId="0" fillId="11" fontId="5" numFmtId="164" xfId="0" applyAlignment="1" applyFont="1" applyNumberFormat="1">
      <alignment horizontal="right"/>
    </xf>
    <xf borderId="0" fillId="11" fontId="23" numFmtId="4" xfId="0" applyFont="1" applyNumberFormat="1"/>
    <xf borderId="12" fillId="11" fontId="23" numFmtId="4" xfId="0" applyAlignment="1" applyBorder="1" applyFont="1" applyNumberFormat="1">
      <alignment readingOrder="0"/>
    </xf>
    <xf borderId="0" fillId="11" fontId="23" numFmtId="4" xfId="0" applyAlignment="1" applyFont="1" applyNumberFormat="1">
      <alignment horizontal="right" vertical="bottom"/>
    </xf>
    <xf borderId="0" fillId="11" fontId="5" numFmtId="164" xfId="0" applyAlignment="1" applyFont="1" applyNumberFormat="1">
      <alignment horizontal="left" readingOrder="0"/>
    </xf>
    <xf borderId="0" fillId="11" fontId="5" numFmtId="164" xfId="0" applyAlignment="1" applyFont="1" applyNumberFormat="1">
      <alignment horizontal="left"/>
    </xf>
    <xf borderId="0" fillId="0" fontId="30" numFmtId="164" xfId="0" applyFont="1" applyNumberFormat="1"/>
    <xf borderId="0" fillId="11" fontId="19" numFmtId="0" xfId="0" applyFont="1"/>
    <xf borderId="0" fillId="11" fontId="7" numFmtId="164" xfId="0" applyAlignment="1" applyFont="1" applyNumberFormat="1">
      <alignment horizontal="right" vertical="bottom"/>
    </xf>
    <xf borderId="8" fillId="11" fontId="7" numFmtId="164" xfId="0" applyAlignment="1" applyBorder="1" applyFont="1" applyNumberFormat="1">
      <alignment horizontal="right" vertical="bottom"/>
    </xf>
    <xf borderId="5" fillId="11" fontId="7" numFmtId="164" xfId="0" applyBorder="1" applyFont="1" applyNumberFormat="1"/>
    <xf borderId="0" fillId="0" fontId="5" numFmtId="164" xfId="0" applyFont="1" applyNumberFormat="1"/>
    <xf borderId="0" fillId="5" fontId="7" numFmtId="4" xfId="0" applyAlignment="1" applyFont="1" applyNumberFormat="1">
      <alignment horizontal="center" readingOrder="0" vertical="bottom"/>
    </xf>
    <xf borderId="0" fillId="5" fontId="7" numFmtId="4" xfId="0" applyAlignment="1" applyFont="1" applyNumberFormat="1">
      <alignment horizontal="center" vertical="bottom"/>
    </xf>
    <xf borderId="0" fillId="5" fontId="12" numFmtId="4" xfId="0" applyAlignment="1" applyFont="1" applyNumberFormat="1">
      <alignment horizontal="center"/>
    </xf>
    <xf borderId="11" fillId="5" fontId="5" numFmtId="4" xfId="0" applyBorder="1" applyFont="1" applyNumberFormat="1"/>
    <xf borderId="8" fillId="5" fontId="5" numFmtId="4" xfId="0" applyAlignment="1" applyBorder="1" applyFont="1" applyNumberFormat="1">
      <alignment horizontal="right" vertical="bottom"/>
    </xf>
    <xf borderId="0" fillId="5" fontId="11" numFmtId="4" xfId="0" applyAlignment="1" applyFont="1" applyNumberFormat="1">
      <alignment readingOrder="0"/>
    </xf>
    <xf borderId="0" fillId="5" fontId="39" numFmtId="4" xfId="0" applyAlignment="1" applyFont="1" applyNumberFormat="1">
      <alignment horizontal="center"/>
    </xf>
    <xf borderId="0" fillId="5" fontId="39" numFmtId="4" xfId="0" applyAlignment="1" applyFont="1" applyNumberFormat="1">
      <alignment readingOrder="0"/>
    </xf>
    <xf borderId="0" fillId="5" fontId="40" numFmtId="4" xfId="0" applyAlignment="1" applyFont="1" applyNumberFormat="1">
      <alignment horizontal="right" vertical="bottom"/>
    </xf>
    <xf borderId="8" fillId="5" fontId="40" numFmtId="4" xfId="0" applyAlignment="1" applyBorder="1" applyFont="1" applyNumberFormat="1">
      <alignment horizontal="right" vertical="bottom"/>
    </xf>
    <xf borderId="0" fillId="5" fontId="40" numFmtId="4" xfId="0" applyAlignment="1" applyFont="1" applyNumberFormat="1">
      <alignment readingOrder="0"/>
    </xf>
    <xf borderId="0" fillId="0" fontId="41" numFmtId="4" xfId="0" applyFont="1" applyNumberFormat="1"/>
    <xf borderId="0" fillId="0" fontId="42" numFmtId="0" xfId="0" applyFont="1"/>
    <xf borderId="0" fillId="0" fontId="43" numFmtId="0" xfId="0" applyFont="1"/>
    <xf borderId="0" fillId="5" fontId="7" numFmtId="4" xfId="0" applyAlignment="1" applyFont="1" applyNumberFormat="1">
      <alignment horizontal="right" vertical="bottom"/>
    </xf>
    <xf borderId="8" fillId="5" fontId="7" numFmtId="4" xfId="0" applyAlignment="1" applyBorder="1" applyFont="1" applyNumberFormat="1">
      <alignment horizontal="right" vertical="bottom"/>
    </xf>
    <xf borderId="5" fillId="5" fontId="7" numFmtId="4" xfId="0" applyBorder="1" applyFont="1" applyNumberFormat="1"/>
    <xf borderId="0" fillId="8" fontId="12" numFmtId="164" xfId="0" applyAlignment="1" applyFont="1" applyNumberFormat="1">
      <alignment horizontal="center" readingOrder="0"/>
    </xf>
    <xf borderId="0" fillId="8" fontId="37" numFmtId="164" xfId="0" applyAlignment="1" applyFont="1" applyNumberFormat="1">
      <alignment readingOrder="0"/>
    </xf>
    <xf borderId="0" fillId="8" fontId="5" numFmtId="164" xfId="0" applyAlignment="1" applyFont="1" applyNumberFormat="1">
      <alignment horizontal="left" readingOrder="0"/>
    </xf>
    <xf borderId="0" fillId="8" fontId="5" numFmtId="164" xfId="0" applyAlignment="1" applyFont="1" applyNumberFormat="1">
      <alignment horizontal="left"/>
    </xf>
    <xf borderId="0" fillId="8" fontId="12" numFmtId="164" xfId="0" applyAlignment="1" applyFont="1" applyNumberFormat="1">
      <alignment horizontal="center"/>
    </xf>
    <xf borderId="11" fillId="8" fontId="5" numFmtId="164" xfId="0" applyBorder="1" applyFont="1" applyNumberFormat="1"/>
    <xf borderId="0" fillId="8" fontId="5" numFmtId="164" xfId="0" applyAlignment="1" applyFont="1" applyNumberFormat="1">
      <alignment readingOrder="0"/>
    </xf>
    <xf borderId="0" fillId="8" fontId="5" numFmtId="164" xfId="0" applyFont="1" applyNumberFormat="1"/>
    <xf borderId="0" fillId="8" fontId="27" numFmtId="164" xfId="0" applyAlignment="1" applyFont="1" applyNumberFormat="1">
      <alignment horizontal="right" vertical="bottom"/>
    </xf>
    <xf borderId="0" fillId="8" fontId="23" numFmtId="164" xfId="0" applyFont="1" applyNumberFormat="1"/>
    <xf borderId="0" fillId="8" fontId="23" numFmtId="164" xfId="0" applyAlignment="1" applyFont="1" applyNumberFormat="1">
      <alignment readingOrder="0"/>
    </xf>
    <xf borderId="0" fillId="8" fontId="23" numFmtId="164" xfId="0" applyAlignment="1" applyFont="1" applyNumberFormat="1">
      <alignment horizontal="right" vertical="bottom"/>
    </xf>
    <xf borderId="0" fillId="8" fontId="5" numFmtId="164" xfId="0" applyAlignment="1" applyFont="1" applyNumberFormat="1">
      <alignment horizontal="right" readingOrder="0"/>
    </xf>
    <xf borderId="0" fillId="8" fontId="5" numFmtId="164" xfId="0" applyAlignment="1" applyFont="1" applyNumberFormat="1">
      <alignment horizontal="right"/>
    </xf>
    <xf borderId="0" fillId="0" fontId="21" numFmtId="164" xfId="0" applyFont="1" applyNumberFormat="1"/>
    <xf borderId="0" fillId="8" fontId="19" numFmtId="164" xfId="0" applyFont="1" applyNumberFormat="1"/>
    <xf borderId="0" fillId="8" fontId="6" numFmtId="164" xfId="0" applyAlignment="1" applyFont="1" applyNumberFormat="1">
      <alignment readingOrder="0"/>
    </xf>
    <xf borderId="5" fillId="8" fontId="7" numFmtId="164" xfId="0" applyBorder="1" applyFont="1" applyNumberFormat="1"/>
    <xf borderId="0" fillId="0" fontId="6" numFmtId="164" xfId="0" applyFont="1" applyNumberFormat="1"/>
    <xf borderId="0" fillId="12" fontId="6" numFmtId="164" xfId="0" applyAlignment="1" applyFill="1" applyFont="1" applyNumberFormat="1">
      <alignment readingOrder="0"/>
    </xf>
    <xf borderId="0" fillId="12" fontId="5" numFmtId="164" xfId="0" applyFont="1" applyNumberFormat="1"/>
    <xf borderId="0" fillId="12" fontId="7" numFmtId="4" xfId="0" applyAlignment="1" applyFont="1" applyNumberFormat="1">
      <alignment horizontal="center" readingOrder="0" vertical="bottom"/>
    </xf>
    <xf borderId="0" fillId="12" fontId="7" numFmtId="4" xfId="0" applyAlignment="1" applyFont="1" applyNumberFormat="1">
      <alignment horizontal="center" vertical="bottom"/>
    </xf>
    <xf borderId="0" fillId="12" fontId="6" numFmtId="164" xfId="0" applyFont="1" applyNumberFormat="1"/>
    <xf borderId="0" fillId="12" fontId="7" numFmtId="4" xfId="0" applyAlignment="1" applyFont="1" applyNumberFormat="1">
      <alignment horizontal="center" readingOrder="0"/>
    </xf>
    <xf borderId="0" fillId="12" fontId="7" numFmtId="4" xfId="0" applyAlignment="1" applyFont="1" applyNumberFormat="1">
      <alignment horizontal="center"/>
    </xf>
    <xf borderId="0" fillId="12" fontId="12" numFmtId="164" xfId="0" applyAlignment="1" applyFont="1" applyNumberFormat="1">
      <alignment horizontal="center"/>
    </xf>
    <xf borderId="0" fillId="12" fontId="5" numFmtId="164" xfId="0" applyAlignment="1" applyFont="1" applyNumberFormat="1">
      <alignment readingOrder="0"/>
    </xf>
    <xf borderId="0" fillId="12" fontId="27" numFmtId="164" xfId="0" applyAlignment="1" applyFont="1" applyNumberFormat="1">
      <alignment horizontal="right" vertical="bottom"/>
    </xf>
    <xf borderId="0" fillId="12" fontId="5" numFmtId="164" xfId="0" applyAlignment="1" applyFont="1" applyNumberFormat="1">
      <alignment horizontal="right" vertical="bottom"/>
    </xf>
    <xf borderId="0" fillId="12" fontId="11" numFmtId="164" xfId="0" applyAlignment="1" applyFont="1" applyNumberFormat="1">
      <alignment horizontal="right" vertical="bottom"/>
    </xf>
    <xf borderId="0" fillId="12" fontId="5" numFmtId="164" xfId="0" applyAlignment="1" applyFont="1" applyNumberFormat="1">
      <alignment horizontal="left" readingOrder="0" vertical="bottom"/>
    </xf>
    <xf borderId="0" fillId="12" fontId="5" numFmtId="164" xfId="0" applyAlignment="1" applyFont="1" applyNumberFormat="1">
      <alignment horizontal="left" vertical="bottom"/>
    </xf>
    <xf borderId="0" fillId="12" fontId="23" numFmtId="164" xfId="0" applyAlignment="1" applyFont="1" applyNumberFormat="1">
      <alignment readingOrder="0"/>
    </xf>
    <xf borderId="0" fillId="12" fontId="23" numFmtId="164" xfId="0" applyAlignment="1" applyFont="1" applyNumberFormat="1">
      <alignment horizontal="right" vertical="bottom"/>
    </xf>
    <xf borderId="8" fillId="12" fontId="11" numFmtId="164" xfId="0" applyAlignment="1" applyBorder="1" applyFont="1" applyNumberFormat="1">
      <alignment horizontal="right" vertical="bottom"/>
    </xf>
    <xf borderId="0" fillId="12" fontId="12" numFmtId="164" xfId="0" applyFont="1" applyNumberFormat="1"/>
    <xf borderId="0" fillId="12" fontId="12" numFmtId="164" xfId="0" applyAlignment="1" applyFont="1" applyNumberFormat="1">
      <alignment readingOrder="0"/>
    </xf>
    <xf borderId="8" fillId="12" fontId="5" numFmtId="164" xfId="0" applyAlignment="1" applyBorder="1" applyFont="1" applyNumberFormat="1">
      <alignment horizontal="right" vertical="bottom"/>
    </xf>
    <xf borderId="0" fillId="0" fontId="44" numFmtId="164" xfId="0" applyFont="1" applyNumberFormat="1"/>
    <xf borderId="0" fillId="0" fontId="44" numFmtId="4" xfId="0" applyFont="1" applyNumberFormat="1"/>
    <xf borderId="0" fillId="0" fontId="45" numFmtId="0" xfId="0" applyFont="1"/>
    <xf borderId="0" fillId="12" fontId="19" numFmtId="164" xfId="0" applyAlignment="1" applyFont="1" applyNumberFormat="1">
      <alignment horizontal="center"/>
    </xf>
    <xf borderId="0" fillId="12" fontId="7" numFmtId="164" xfId="0" applyAlignment="1" applyFont="1" applyNumberFormat="1">
      <alignment horizontal="right" vertical="bottom"/>
    </xf>
    <xf borderId="8" fillId="12" fontId="7" numFmtId="164" xfId="0" applyAlignment="1" applyBorder="1" applyFont="1" applyNumberFormat="1">
      <alignment horizontal="right" vertical="bottom"/>
    </xf>
    <xf borderId="5" fillId="12" fontId="7" numFmtId="164" xfId="0" applyBorder="1" applyFont="1" applyNumberFormat="1"/>
    <xf borderId="0" fillId="0" fontId="32" numFmtId="164" xfId="0" applyFont="1" applyNumberFormat="1"/>
    <xf borderId="0" fillId="9" fontId="6" numFmtId="164" xfId="0" applyAlignment="1" applyFont="1" applyNumberFormat="1">
      <alignment readingOrder="0"/>
    </xf>
    <xf borderId="0" fillId="9" fontId="5" numFmtId="164" xfId="0" applyFont="1" applyNumberFormat="1"/>
    <xf borderId="0" fillId="9" fontId="7" numFmtId="4" xfId="0" applyAlignment="1" applyFont="1" applyNumberFormat="1">
      <alignment horizontal="center" readingOrder="0" vertical="bottom"/>
    </xf>
    <xf borderId="0" fillId="9" fontId="7" numFmtId="4" xfId="0" applyAlignment="1" applyFont="1" applyNumberFormat="1">
      <alignment horizontal="center" vertical="bottom"/>
    </xf>
    <xf borderId="0" fillId="9" fontId="12" numFmtId="164" xfId="0" applyAlignment="1" applyFont="1" applyNumberFormat="1">
      <alignment horizontal="center"/>
    </xf>
    <xf borderId="0" fillId="9" fontId="5" numFmtId="4" xfId="0" applyAlignment="1" applyFont="1" applyNumberFormat="1">
      <alignment horizontal="right" readingOrder="0" vertical="bottom"/>
    </xf>
    <xf borderId="0" fillId="9" fontId="5" numFmtId="164" xfId="0" applyAlignment="1" applyFont="1" applyNumberFormat="1">
      <alignment horizontal="right" vertical="bottom"/>
    </xf>
    <xf borderId="0" fillId="9" fontId="5" numFmtId="164" xfId="0" applyAlignment="1" applyFont="1" applyNumberFormat="1">
      <alignment readingOrder="0"/>
    </xf>
    <xf borderId="8" fillId="9" fontId="5" numFmtId="164" xfId="0" applyAlignment="1" applyBorder="1" applyFont="1" applyNumberFormat="1">
      <alignment horizontal="right" vertical="bottom"/>
    </xf>
    <xf borderId="0" fillId="9" fontId="19" numFmtId="164" xfId="0" applyFont="1" applyNumberFormat="1"/>
    <xf borderId="0" fillId="9" fontId="6" numFmtId="164" xfId="0" applyFont="1" applyNumberFormat="1"/>
    <xf borderId="5" fillId="9" fontId="7" numFmtId="164" xfId="0" applyBorder="1" applyFont="1" applyNumberFormat="1"/>
    <xf borderId="0" fillId="5" fontId="6" numFmtId="164" xfId="0" applyAlignment="1" applyFont="1" applyNumberFormat="1">
      <alignment readingOrder="0"/>
    </xf>
    <xf borderId="0" fillId="5" fontId="7" numFmtId="164" xfId="0" applyAlignment="1" applyFont="1" applyNumberFormat="1">
      <alignment readingOrder="0"/>
    </xf>
    <xf borderId="0" fillId="5" fontId="20" numFmtId="164" xfId="0" applyFont="1" applyNumberFormat="1"/>
    <xf borderId="0" fillId="5" fontId="5" numFmtId="164" xfId="0" applyAlignment="1" applyFont="1" applyNumberFormat="1">
      <alignment horizontal="center"/>
    </xf>
    <xf borderId="0" fillId="5" fontId="23" numFmtId="164" xfId="0" applyAlignment="1" applyFont="1" applyNumberFormat="1">
      <alignment horizontal="right" vertical="bottom"/>
    </xf>
    <xf borderId="0" fillId="5" fontId="20" numFmtId="164" xfId="0" applyAlignment="1" applyFont="1" applyNumberFormat="1">
      <alignment readingOrder="0"/>
    </xf>
    <xf borderId="8" fillId="5" fontId="23" numFmtId="164" xfId="0" applyAlignment="1" applyBorder="1" applyFont="1" applyNumberFormat="1">
      <alignment horizontal="right" vertical="bottom"/>
    </xf>
    <xf borderId="0" fillId="5" fontId="12" numFmtId="164" xfId="0" applyAlignment="1" applyFont="1" applyNumberFormat="1">
      <alignment horizontal="center"/>
    </xf>
    <xf borderId="0" fillId="5" fontId="4" numFmtId="164" xfId="0" applyFont="1" applyNumberFormat="1"/>
    <xf borderId="0" fillId="5" fontId="7" numFmtId="164" xfId="0" applyAlignment="1" applyFont="1" applyNumberFormat="1">
      <alignment horizontal="center" readingOrder="0"/>
    </xf>
    <xf borderId="8" fillId="5" fontId="14" numFmtId="164" xfId="0" applyAlignment="1" applyBorder="1" applyFont="1" applyNumberFormat="1">
      <alignment horizontal="right" vertical="bottom"/>
    </xf>
    <xf borderId="0" fillId="0" fontId="46" numFmtId="4" xfId="0" applyAlignment="1" applyFont="1" applyNumberFormat="1">
      <alignment horizontal="right"/>
    </xf>
    <xf borderId="0" fillId="5" fontId="12" numFmtId="164" xfId="0" applyAlignment="1" applyFont="1" applyNumberFormat="1">
      <alignment horizontal="right"/>
    </xf>
    <xf borderId="0" fillId="5" fontId="20" numFmtId="164" xfId="0" applyAlignment="1" applyFont="1" applyNumberFormat="1">
      <alignment horizontal="right"/>
    </xf>
    <xf borderId="0" fillId="5" fontId="23" numFmtId="164" xfId="0" applyFont="1" applyNumberFormat="1"/>
    <xf borderId="0" fillId="5" fontId="4" numFmtId="164" xfId="0" applyAlignment="1" applyFont="1" applyNumberFormat="1">
      <alignment horizontal="center"/>
    </xf>
    <xf borderId="0" fillId="5" fontId="4" numFmtId="164" xfId="0" applyAlignment="1" applyFont="1" applyNumberFormat="1">
      <alignment readingOrder="0"/>
    </xf>
    <xf borderId="0" fillId="5" fontId="31" numFmtId="164" xfId="0" applyAlignment="1" applyFont="1" applyNumberFormat="1">
      <alignment horizontal="right" vertical="bottom"/>
    </xf>
    <xf borderId="8" fillId="5" fontId="31" numFmtId="164" xfId="0" applyAlignment="1" applyBorder="1" applyFont="1" applyNumberFormat="1">
      <alignment horizontal="right" vertical="bottom"/>
    </xf>
    <xf borderId="9" fillId="5" fontId="4" numFmtId="164" xfId="0" applyBorder="1" applyFont="1" applyNumberFormat="1"/>
    <xf borderId="0" fillId="5" fontId="32" numFmtId="164" xfId="0" applyAlignment="1" applyFont="1" applyNumberFormat="1">
      <alignment horizontal="center"/>
    </xf>
    <xf borderId="0" fillId="5" fontId="32" numFmtId="164" xfId="0" applyAlignment="1" applyFont="1" applyNumberFormat="1">
      <alignment readingOrder="0"/>
    </xf>
    <xf borderId="5" fillId="5" fontId="32" numFmtId="164" xfId="0" applyBorder="1" applyFont="1" applyNumberFormat="1"/>
    <xf borderId="0" fillId="5" fontId="47" numFmtId="164" xfId="0" applyAlignment="1" applyFont="1" applyNumberFormat="1">
      <alignment horizontal="right" vertical="bottom"/>
    </xf>
    <xf borderId="8" fillId="5" fontId="47" numFmtId="164" xfId="0" applyAlignment="1" applyBorder="1" applyFont="1" applyNumberFormat="1">
      <alignment horizontal="right" vertical="bottom"/>
    </xf>
    <xf borderId="1" fillId="7" fontId="48" numFmtId="164" xfId="0" applyAlignment="1" applyBorder="1" applyFont="1" applyNumberFormat="1">
      <alignment horizontal="center" readingOrder="0" vertical="center"/>
    </xf>
    <xf borderId="0" fillId="0" fontId="49" numFmtId="164" xfId="0" applyAlignment="1" applyFont="1" applyNumberFormat="1">
      <alignment horizontal="center"/>
    </xf>
    <xf borderId="0" fillId="0" fontId="7" numFmtId="164" xfId="0" applyAlignment="1" applyFont="1" applyNumberFormat="1">
      <alignment horizontal="center"/>
    </xf>
    <xf borderId="0" fillId="0" fontId="6" numFmtId="164" xfId="0" applyAlignment="1" applyFont="1" applyNumberFormat="1">
      <alignment readingOrder="0"/>
    </xf>
    <xf borderId="0" fillId="0" fontId="12" numFmtId="164" xfId="0" applyAlignment="1" applyFont="1" applyNumberFormat="1">
      <alignment horizontal="right"/>
    </xf>
    <xf borderId="0" fillId="0" fontId="5" numFmtId="164" xfId="0" applyAlignment="1" applyFont="1" applyNumberFormat="1">
      <alignment horizontal="right" vertical="bottom"/>
    </xf>
    <xf borderId="0" fillId="0" fontId="4" numFmtId="164" xfId="0" applyAlignment="1" applyFont="1" applyNumberFormat="1">
      <alignment readingOrder="0"/>
    </xf>
    <xf borderId="0" fillId="0" fontId="31" numFmtId="164" xfId="0" applyAlignment="1" applyFont="1" applyNumberFormat="1">
      <alignment horizontal="right" vertical="bottom"/>
    </xf>
    <xf borderId="8" fillId="0" fontId="31" numFmtId="164" xfId="0" applyAlignment="1" applyBorder="1" applyFont="1" applyNumberFormat="1">
      <alignment horizontal="right" vertical="bottom"/>
    </xf>
    <xf borderId="0" fillId="0" fontId="5" numFmtId="164" xfId="0" applyAlignment="1" applyFont="1" applyNumberFormat="1">
      <alignment horizontal="right" readingOrder="0" vertical="bottom"/>
    </xf>
    <xf borderId="0" fillId="0" fontId="7" numFmtId="164" xfId="0" applyAlignment="1" applyFont="1" applyNumberFormat="1">
      <alignment horizontal="right" vertical="bottom"/>
    </xf>
    <xf borderId="0" fillId="0" fontId="47" numFmtId="164" xfId="0" applyAlignment="1" applyFont="1" applyNumberFormat="1">
      <alignment horizontal="right" vertical="bottom"/>
    </xf>
    <xf borderId="9" fillId="0" fontId="32" numFmtId="164" xfId="0" applyBorder="1" applyFont="1" applyNumberFormat="1"/>
    <xf borderId="0" fillId="0" fontId="27" numFmtId="164" xfId="0" applyAlignment="1" applyFont="1" applyNumberFormat="1">
      <alignment vertical="bottom"/>
    </xf>
    <xf borderId="0" fillId="0" fontId="31" numFmtId="164" xfId="0" applyAlignment="1" applyFont="1" applyNumberFormat="1">
      <alignment vertical="bottom"/>
    </xf>
    <xf borderId="0" fillId="0" fontId="12" numFmtId="164" xfId="0" applyAlignment="1" applyFont="1" applyNumberFormat="1">
      <alignment horizontal="center"/>
    </xf>
    <xf borderId="0" fillId="0" fontId="34" numFmtId="164" xfId="0" applyAlignment="1" applyFont="1" applyNumberFormat="1">
      <alignment readingOrder="0"/>
    </xf>
    <xf borderId="0" fillId="0" fontId="27" numFmtId="164" xfId="0" applyAlignment="1" applyFont="1" applyNumberFormat="1">
      <alignment horizontal="right" vertical="bottom"/>
    </xf>
    <xf borderId="8" fillId="0" fontId="38" numFmtId="164" xfId="0" applyAlignment="1" applyBorder="1" applyFont="1" applyNumberFormat="1">
      <alignment horizontal="right" vertical="bottom"/>
    </xf>
    <xf borderId="8" fillId="0" fontId="47" numFmtId="164" xfId="0" applyAlignment="1" applyBorder="1" applyFont="1" applyNumberFormat="1">
      <alignment horizontal="right" vertical="bottom"/>
    </xf>
    <xf borderId="0" fillId="0" fontId="7" numFmtId="164" xfId="0" applyFont="1" applyNumberFormat="1"/>
    <xf borderId="4" fillId="0" fontId="27" numFmtId="164" xfId="0" applyAlignment="1" applyBorder="1" applyFont="1" applyNumberFormat="1">
      <alignment vertical="bottom"/>
    </xf>
    <xf borderId="8" fillId="0" fontId="31" numFmtId="164" xfId="0" applyAlignment="1" applyBorder="1" applyFont="1" applyNumberFormat="1">
      <alignment vertical="bottom"/>
    </xf>
    <xf borderId="6" fillId="4" fontId="47" numFmtId="164" xfId="0" applyAlignment="1" applyBorder="1" applyFont="1" applyNumberFormat="1">
      <alignment horizontal="right" vertical="bottom"/>
    </xf>
    <xf borderId="5" fillId="4" fontId="32" numFmtId="164" xfId="0" applyBorder="1" applyFont="1" applyNumberFormat="1"/>
    <xf borderId="8" fillId="4" fontId="47" numFmtId="164" xfId="0" applyAlignment="1" applyBorder="1" applyFont="1" applyNumberFormat="1">
      <alignment horizontal="right" vertical="bottom"/>
    </xf>
    <xf borderId="0" fillId="0" fontId="47" numFmtId="164" xfId="0" applyFont="1" applyNumberFormat="1"/>
    <xf borderId="0" fillId="0" fontId="32" numFmtId="164" xfId="0" applyAlignment="1" applyFont="1" applyNumberFormat="1">
      <alignment readingOrder="0"/>
    </xf>
    <xf borderId="0" fillId="9" fontId="50" numFmtId="164" xfId="0" applyAlignment="1" applyFont="1" applyNumberFormat="1">
      <alignment readingOrder="0"/>
    </xf>
    <xf borderId="0" fillId="9" fontId="4" numFmtId="164" xfId="0" applyFont="1" applyNumberFormat="1"/>
    <xf borderId="0" fillId="9" fontId="5" numFmtId="164" xfId="0" applyAlignment="1" applyFont="1" applyNumberFormat="1">
      <alignment readingOrder="0" shrinkToFit="0" wrapText="0"/>
    </xf>
    <xf borderId="0" fillId="9" fontId="4" numFmtId="164" xfId="0" applyAlignment="1" applyFont="1" applyNumberFormat="1">
      <alignment readingOrder="0"/>
    </xf>
    <xf borderId="0" fillId="9" fontId="5" numFmtId="164" xfId="0" applyAlignment="1" applyFont="1" applyNumberFormat="1">
      <alignment shrinkToFit="0" wrapText="0"/>
    </xf>
    <xf borderId="10" fillId="9" fontId="4" numFmtId="164" xfId="0" applyAlignment="1" applyBorder="1" applyFont="1" applyNumberFormat="1">
      <alignment readingOrder="0"/>
    </xf>
    <xf borderId="11" fillId="9" fontId="4" numFmtId="164" xfId="0" applyAlignment="1" applyBorder="1" applyFont="1" applyNumberFormat="1">
      <alignment readingOrder="0"/>
    </xf>
    <xf borderId="11" fillId="9" fontId="4" numFmtId="164" xfId="0" applyBorder="1" applyFont="1" applyNumberFormat="1"/>
    <xf borderId="0" fillId="9" fontId="7" numFmtId="164" xfId="0" applyAlignment="1" applyFont="1" applyNumberFormat="1">
      <alignment readingOrder="0"/>
    </xf>
    <xf borderId="0" fillId="9" fontId="47" numFmtId="164" xfId="0" applyAlignment="1" applyFont="1" applyNumberFormat="1">
      <alignment horizontal="right" vertical="bottom"/>
    </xf>
    <xf borderId="9" fillId="9" fontId="32" numFmtId="164" xfId="0" applyBorder="1" applyFont="1" applyNumberFormat="1"/>
    <xf borderId="0" fillId="9" fontId="27" numFmtId="164" xfId="0" applyAlignment="1" applyFont="1" applyNumberFormat="1">
      <alignment vertical="bottom"/>
    </xf>
    <xf borderId="0" fillId="9" fontId="27" numFmtId="164" xfId="0" applyAlignment="1" applyFont="1" applyNumberFormat="1">
      <alignment horizontal="right" vertical="bottom"/>
    </xf>
    <xf borderId="8" fillId="9" fontId="27" numFmtId="164" xfId="0" applyAlignment="1" applyBorder="1" applyFont="1" applyNumberFormat="1">
      <alignment horizontal="right" vertical="bottom"/>
    </xf>
    <xf borderId="8" fillId="9" fontId="47" numFmtId="164" xfId="0" applyAlignment="1" applyBorder="1" applyFont="1" applyNumberFormat="1">
      <alignment horizontal="right" vertical="bottom"/>
    </xf>
    <xf borderId="4" fillId="9" fontId="27" numFmtId="164" xfId="0" applyAlignment="1" applyBorder="1" applyFont="1" applyNumberFormat="1">
      <alignment vertical="bottom"/>
    </xf>
    <xf borderId="0" fillId="9" fontId="31" numFmtId="164" xfId="0" applyAlignment="1" applyFont="1" applyNumberFormat="1">
      <alignment vertical="bottom"/>
    </xf>
    <xf borderId="8" fillId="9" fontId="31" numFmtId="164" xfId="0" applyAlignment="1" applyBorder="1" applyFont="1" applyNumberFormat="1">
      <alignment vertical="bottom"/>
    </xf>
    <xf borderId="0" fillId="9" fontId="32" numFmtId="164" xfId="0" applyFont="1" applyNumberFormat="1"/>
    <xf borderId="5" fillId="9" fontId="47" numFmtId="164" xfId="0" applyAlignment="1" applyBorder="1" applyFont="1" applyNumberFormat="1">
      <alignment horizontal="right" vertical="bottom"/>
    </xf>
    <xf borderId="6" fillId="9" fontId="47" numFmtId="164" xfId="0" applyAlignment="1" applyBorder="1" applyFont="1" applyNumberFormat="1">
      <alignment horizontal="right" vertical="bottom"/>
    </xf>
    <xf borderId="5" fillId="9" fontId="32" numFmtId="164" xfId="0" applyBorder="1" applyFont="1" applyNumberFormat="1"/>
    <xf borderId="0" fillId="5" fontId="6" numFmtId="164" xfId="0" applyFont="1" applyNumberFormat="1"/>
    <xf borderId="0" fillId="5" fontId="51" numFmtId="164" xfId="0" applyAlignment="1" applyFont="1" applyNumberFormat="1">
      <alignment readingOrder="0"/>
    </xf>
    <xf borderId="0" fillId="5" fontId="31" numFmtId="164" xfId="0" applyAlignment="1" applyFont="1" applyNumberFormat="1">
      <alignment horizontal="right" readingOrder="0" vertical="bottom"/>
    </xf>
    <xf borderId="0" fillId="5" fontId="31" numFmtId="4" xfId="0" applyAlignment="1" applyFont="1" applyNumberFormat="1">
      <alignment horizontal="right" readingOrder="0" vertical="bottom"/>
    </xf>
    <xf borderId="0" fillId="5" fontId="31" numFmtId="4" xfId="0" applyAlignment="1" applyFont="1" applyNumberFormat="1">
      <alignment horizontal="right" vertical="bottom"/>
    </xf>
    <xf borderId="0" fillId="5" fontId="27" numFmtId="164" xfId="0" applyAlignment="1" applyFont="1" applyNumberFormat="1">
      <alignment horizontal="right" vertical="bottom"/>
    </xf>
    <xf borderId="13" fillId="5" fontId="31" numFmtId="164" xfId="0" applyAlignment="1" applyBorder="1" applyFont="1" applyNumberFormat="1">
      <alignment horizontal="right" vertical="bottom"/>
    </xf>
    <xf borderId="0" fillId="5" fontId="32" numFmtId="164" xfId="0" applyFont="1" applyNumberFormat="1"/>
    <xf borderId="0" fillId="5" fontId="27" numFmtId="164" xfId="0" applyAlignment="1" applyFont="1" applyNumberFormat="1">
      <alignment vertical="bottom"/>
    </xf>
    <xf borderId="0" fillId="5" fontId="52" numFmtId="164" xfId="0" applyAlignment="1" applyFont="1" applyNumberFormat="1">
      <alignment readingOrder="0"/>
    </xf>
    <xf borderId="13" fillId="5" fontId="38" numFmtId="164" xfId="0" applyAlignment="1" applyBorder="1" applyFont="1" applyNumberFormat="1">
      <alignment horizontal="right" vertical="bottom"/>
    </xf>
    <xf borderId="0" fillId="5" fontId="28" numFmtId="164" xfId="0" applyAlignment="1" applyFont="1" applyNumberFormat="1">
      <alignment readingOrder="0"/>
    </xf>
    <xf borderId="14" fillId="5" fontId="47" numFmtId="164" xfId="0" applyAlignment="1" applyBorder="1" applyFont="1" applyNumberFormat="1">
      <alignment horizontal="right" vertical="bottom"/>
    </xf>
    <xf borderId="9" fillId="5" fontId="32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18.57"/>
    <col customWidth="1" min="2" max="7" width="35.71"/>
    <col customWidth="1" min="8" max="11" width="36.29"/>
    <col customWidth="1" min="12" max="12" width="24.57"/>
    <col customWidth="1" min="13" max="13" width="23.29"/>
    <col customWidth="1" min="14" max="14" width="24.86"/>
    <col customWidth="1" min="15" max="15" width="25.0"/>
  </cols>
  <sheetData>
    <row r="1" ht="50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4"/>
      <c r="Q1" s="5"/>
      <c r="R1" s="5"/>
      <c r="S1" s="5"/>
      <c r="T1" s="5"/>
    </row>
    <row r="2" ht="15.7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5"/>
      <c r="R2" s="5"/>
      <c r="S2" s="5"/>
      <c r="T2" s="5"/>
    </row>
    <row r="3" ht="15.7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5"/>
      <c r="R3" s="5"/>
      <c r="S3" s="5"/>
      <c r="T3" s="5"/>
    </row>
    <row r="4" ht="15.75" customHeight="1">
      <c r="A4" s="6"/>
      <c r="B4" s="7"/>
      <c r="C4" s="8" t="s">
        <v>0</v>
      </c>
      <c r="D4" s="8" t="s">
        <v>1</v>
      </c>
      <c r="E4" s="8" t="s">
        <v>2</v>
      </c>
      <c r="F4" s="8" t="s">
        <v>3</v>
      </c>
      <c r="G4" s="9" t="s">
        <v>4</v>
      </c>
      <c r="H4" s="9" t="s">
        <v>5</v>
      </c>
      <c r="I4" s="9" t="s">
        <v>6</v>
      </c>
      <c r="J4" s="9" t="s">
        <v>7</v>
      </c>
      <c r="K4" s="9" t="s">
        <v>8</v>
      </c>
      <c r="L4" s="10" t="s">
        <v>9</v>
      </c>
      <c r="M4" s="10" t="s">
        <v>10</v>
      </c>
      <c r="N4" s="10" t="s">
        <v>11</v>
      </c>
      <c r="O4" s="11" t="s">
        <v>12</v>
      </c>
      <c r="P4" s="12"/>
      <c r="Q4" s="5"/>
      <c r="R4" s="5"/>
      <c r="S4" s="5"/>
      <c r="T4" s="5"/>
    </row>
    <row r="5" ht="15.75" customHeight="1">
      <c r="A5" s="13" t="s">
        <v>13</v>
      </c>
      <c r="B5" s="14" t="s">
        <v>14</v>
      </c>
      <c r="C5" s="14"/>
      <c r="D5" s="14"/>
      <c r="E5" s="14"/>
      <c r="F5" s="14"/>
      <c r="G5" s="14"/>
      <c r="H5" s="14"/>
      <c r="I5" s="14"/>
      <c r="J5" s="14"/>
      <c r="K5" s="14"/>
      <c r="L5" s="6"/>
      <c r="M5" s="6"/>
      <c r="N5" s="6"/>
      <c r="O5" s="6"/>
      <c r="P5" s="6"/>
      <c r="Q5" s="5"/>
      <c r="R5" s="5"/>
      <c r="S5" s="5"/>
      <c r="T5" s="5"/>
    </row>
    <row r="6" ht="15.75" customHeight="1">
      <c r="A6" s="15">
        <v>1.0</v>
      </c>
      <c r="B6" s="16" t="s">
        <v>15</v>
      </c>
      <c r="C6" s="16">
        <f t="shared" ref="C6:O6" si="1">C39</f>
        <v>1300000</v>
      </c>
      <c r="D6" s="16">
        <f t="shared" si="1"/>
        <v>1250000</v>
      </c>
      <c r="E6" s="16">
        <f t="shared" si="1"/>
        <v>1200000</v>
      </c>
      <c r="F6" s="16">
        <f t="shared" si="1"/>
        <v>1200000</v>
      </c>
      <c r="G6" s="16">
        <f t="shared" si="1"/>
        <v>1200000</v>
      </c>
      <c r="H6" s="17">
        <f t="shared" si="1"/>
        <v>1200000</v>
      </c>
      <c r="I6" s="17">
        <f t="shared" si="1"/>
        <v>1200000</v>
      </c>
      <c r="J6" s="17">
        <f t="shared" si="1"/>
        <v>1200000</v>
      </c>
      <c r="K6" s="17">
        <f t="shared" si="1"/>
        <v>1100000</v>
      </c>
      <c r="L6" s="17">
        <f t="shared" si="1"/>
        <v>1100000</v>
      </c>
      <c r="M6" s="17">
        <f t="shared" si="1"/>
        <v>1100000</v>
      </c>
      <c r="N6" s="17">
        <f t="shared" si="1"/>
        <v>1000000</v>
      </c>
      <c r="O6" s="17">
        <f t="shared" si="1"/>
        <v>1000000</v>
      </c>
      <c r="P6" s="5"/>
      <c r="Q6" s="5"/>
      <c r="R6" s="5"/>
      <c r="S6" s="5"/>
      <c r="T6" s="5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ht="15.0" customHeight="1">
      <c r="A7" s="13">
        <v>2.0</v>
      </c>
      <c r="B7" s="19" t="s">
        <v>16</v>
      </c>
      <c r="C7" s="16">
        <f t="shared" ref="C7:D7" si="2">C47</f>
        <v>100000</v>
      </c>
      <c r="D7" s="16">
        <f t="shared" si="2"/>
        <v>100000</v>
      </c>
      <c r="E7" s="16">
        <f t="shared" ref="E7:G7" si="3">SUM(E43:E46)</f>
        <v>100000</v>
      </c>
      <c r="F7" s="16">
        <f t="shared" si="3"/>
        <v>80000</v>
      </c>
      <c r="G7" s="16">
        <f t="shared" si="3"/>
        <v>80000</v>
      </c>
      <c r="H7" s="17">
        <f t="shared" ref="H7:O7" si="4">H47</f>
        <v>80000</v>
      </c>
      <c r="I7" s="17">
        <f t="shared" si="4"/>
        <v>80000</v>
      </c>
      <c r="J7" s="17">
        <f t="shared" si="4"/>
        <v>75000</v>
      </c>
      <c r="K7" s="17">
        <f t="shared" si="4"/>
        <v>80000</v>
      </c>
      <c r="L7" s="17">
        <f t="shared" si="4"/>
        <v>80000</v>
      </c>
      <c r="M7" s="17">
        <f t="shared" si="4"/>
        <v>80000</v>
      </c>
      <c r="N7" s="17">
        <f t="shared" si="4"/>
        <v>80000</v>
      </c>
      <c r="O7" s="17">
        <f t="shared" si="4"/>
        <v>80000</v>
      </c>
      <c r="P7" s="5"/>
      <c r="Q7" s="5"/>
      <c r="R7" s="5"/>
      <c r="S7" s="5"/>
      <c r="T7" s="5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ht="15.75" customHeight="1">
      <c r="A8" s="13">
        <v>3.0</v>
      </c>
      <c r="B8" s="6" t="s">
        <v>17</v>
      </c>
      <c r="C8" s="16">
        <f t="shared" ref="C8:F8" si="5">C66</f>
        <v>153500</v>
      </c>
      <c r="D8" s="16">
        <f t="shared" si="5"/>
        <v>165500</v>
      </c>
      <c r="E8" s="16">
        <f t="shared" si="5"/>
        <v>218100</v>
      </c>
      <c r="F8" s="6">
        <f t="shared" si="5"/>
        <v>205000</v>
      </c>
      <c r="G8" s="6">
        <f>SUM(G58:G65)</f>
        <v>187000</v>
      </c>
      <c r="H8" s="20">
        <f t="shared" ref="H8:O8" si="6">H66</f>
        <v>289000</v>
      </c>
      <c r="I8" s="20">
        <f t="shared" si="6"/>
        <v>293000</v>
      </c>
      <c r="J8" s="20">
        <f t="shared" si="6"/>
        <v>124500</v>
      </c>
      <c r="K8" s="20">
        <f t="shared" si="6"/>
        <v>208000</v>
      </c>
      <c r="L8" s="20">
        <f t="shared" si="6"/>
        <v>219500</v>
      </c>
      <c r="M8" s="17">
        <f t="shared" si="6"/>
        <v>109500</v>
      </c>
      <c r="N8" s="17">
        <f t="shared" si="6"/>
        <v>219000</v>
      </c>
      <c r="O8" s="17">
        <f t="shared" si="6"/>
        <v>246000</v>
      </c>
      <c r="P8" s="5"/>
      <c r="Q8" s="5"/>
      <c r="R8" s="5"/>
      <c r="S8" s="5"/>
      <c r="T8" s="5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</row>
    <row r="9">
      <c r="A9" s="13"/>
      <c r="B9" s="6" t="s">
        <v>18</v>
      </c>
      <c r="C9" s="16">
        <v>36000.0</v>
      </c>
      <c r="D9" s="16">
        <v>36000.0</v>
      </c>
      <c r="E9" s="16">
        <v>36000.0</v>
      </c>
      <c r="F9" s="16">
        <v>36000.0</v>
      </c>
      <c r="G9" s="16">
        <v>40000.0</v>
      </c>
      <c r="H9" s="21">
        <v>40000.0</v>
      </c>
      <c r="I9" s="21">
        <v>40000.0</v>
      </c>
      <c r="J9" s="17">
        <v>60000.0</v>
      </c>
      <c r="K9" s="22">
        <v>40000.0</v>
      </c>
      <c r="L9" s="21">
        <v>40000.0</v>
      </c>
      <c r="M9" s="21">
        <v>40000.0</v>
      </c>
      <c r="N9" s="21">
        <v>50000.0</v>
      </c>
      <c r="O9" s="17">
        <v>50000.0</v>
      </c>
      <c r="P9" s="5"/>
      <c r="Q9" s="5"/>
      <c r="R9" s="5"/>
      <c r="S9" s="5"/>
      <c r="T9" s="5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</row>
    <row r="10">
      <c r="A10" s="13"/>
      <c r="B10" s="6" t="s">
        <v>19</v>
      </c>
      <c r="C10" s="16">
        <v>13500.0</v>
      </c>
      <c r="D10" s="16">
        <v>13500.0</v>
      </c>
      <c r="E10" s="16">
        <v>13500.0</v>
      </c>
      <c r="F10" s="16">
        <v>13500.0</v>
      </c>
      <c r="G10" s="16">
        <v>13500.0</v>
      </c>
      <c r="H10" s="21">
        <v>13500.0</v>
      </c>
      <c r="I10" s="21">
        <v>13500.0</v>
      </c>
      <c r="J10" s="21">
        <v>13500.0</v>
      </c>
      <c r="K10" s="21">
        <v>13500.0</v>
      </c>
      <c r="L10" s="21">
        <v>13500.0</v>
      </c>
      <c r="M10" s="21">
        <v>13500.0</v>
      </c>
      <c r="N10" s="21">
        <v>13500.0</v>
      </c>
      <c r="O10" s="17">
        <v>13500.0</v>
      </c>
      <c r="P10" s="5"/>
      <c r="Q10" s="5"/>
      <c r="R10" s="5"/>
      <c r="S10" s="5"/>
      <c r="T10" s="5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</row>
    <row r="11" ht="15.75" customHeight="1">
      <c r="A11" s="13"/>
      <c r="B11" s="23" t="s">
        <v>20</v>
      </c>
      <c r="C11" s="23">
        <v>30000.0</v>
      </c>
      <c r="D11" s="23">
        <v>30000.0</v>
      </c>
      <c r="E11" s="23">
        <v>40000.0</v>
      </c>
      <c r="F11" s="23">
        <v>18000.0</v>
      </c>
      <c r="G11" s="23">
        <v>18000.0</v>
      </c>
      <c r="H11" s="24">
        <v>18000.0</v>
      </c>
      <c r="I11" s="24">
        <v>18000.0</v>
      </c>
      <c r="J11" s="24">
        <v>18000.0</v>
      </c>
      <c r="K11" s="24">
        <v>18000.0</v>
      </c>
      <c r="L11" s="24">
        <v>18000.0</v>
      </c>
      <c r="M11" s="24">
        <v>18000.0</v>
      </c>
      <c r="N11" s="24">
        <v>18000.0</v>
      </c>
      <c r="O11" s="24"/>
      <c r="P11" s="5"/>
      <c r="Q11" s="5"/>
      <c r="R11" s="5"/>
      <c r="S11" s="5"/>
      <c r="T11" s="5"/>
    </row>
    <row r="12" ht="15.75" customHeight="1">
      <c r="A12" s="13"/>
      <c r="B12" s="7" t="s">
        <v>21</v>
      </c>
      <c r="C12" s="25">
        <f t="shared" ref="C12:D12" si="7">SUM(C6:C11)</f>
        <v>1633000</v>
      </c>
      <c r="D12" s="25">
        <f t="shared" si="7"/>
        <v>1595000</v>
      </c>
      <c r="E12" s="25">
        <f t="shared" ref="E12:N12" si="8">sum(E6:E11)</f>
        <v>1607600</v>
      </c>
      <c r="F12" s="25">
        <f t="shared" si="8"/>
        <v>1552500</v>
      </c>
      <c r="G12" s="25">
        <f t="shared" si="8"/>
        <v>1538500</v>
      </c>
      <c r="H12" s="25">
        <f t="shared" si="8"/>
        <v>1640500</v>
      </c>
      <c r="I12" s="25">
        <f t="shared" si="8"/>
        <v>1644500</v>
      </c>
      <c r="J12" s="25">
        <f t="shared" si="8"/>
        <v>1491000</v>
      </c>
      <c r="K12" s="25">
        <f t="shared" si="8"/>
        <v>1459500</v>
      </c>
      <c r="L12" s="25">
        <f t="shared" si="8"/>
        <v>1471000</v>
      </c>
      <c r="M12" s="26">
        <f t="shared" si="8"/>
        <v>1361000</v>
      </c>
      <c r="N12" s="26">
        <f t="shared" si="8"/>
        <v>1380500</v>
      </c>
      <c r="O12" s="26">
        <f>SUM(O6:O11)</f>
        <v>1389500</v>
      </c>
      <c r="P12" s="5"/>
      <c r="Q12" s="5"/>
      <c r="R12" s="5"/>
      <c r="S12" s="5"/>
      <c r="T12" s="5"/>
    </row>
    <row r="13" ht="15.75" customHeight="1">
      <c r="A13" s="13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5"/>
      <c r="Q13" s="5"/>
      <c r="R13" s="5"/>
      <c r="S13" s="5"/>
      <c r="T13" s="5"/>
    </row>
    <row r="14" ht="15.75" customHeight="1">
      <c r="A14" s="13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5"/>
      <c r="Q14" s="5"/>
      <c r="R14" s="5"/>
      <c r="S14" s="5"/>
      <c r="T14" s="5"/>
    </row>
    <row r="15" ht="15.75" customHeight="1">
      <c r="A15" s="13"/>
      <c r="B15" s="27" t="s">
        <v>22</v>
      </c>
      <c r="C15" s="27"/>
      <c r="D15" s="27"/>
      <c r="E15" s="27"/>
      <c r="F15" s="27"/>
      <c r="G15" s="27"/>
      <c r="H15" s="6"/>
      <c r="I15" s="6"/>
      <c r="J15" s="6"/>
      <c r="K15" s="6"/>
      <c r="L15" s="6"/>
      <c r="M15" s="6"/>
      <c r="N15" s="6"/>
      <c r="O15" s="6"/>
      <c r="P15" s="5"/>
      <c r="Q15" s="5"/>
      <c r="R15" s="5"/>
      <c r="S15" s="5"/>
      <c r="T15" s="5"/>
    </row>
    <row r="16" ht="15.75" customHeight="1">
      <c r="A16" s="13">
        <v>4.0</v>
      </c>
      <c r="B16" s="6" t="s">
        <v>23</v>
      </c>
      <c r="C16" s="16">
        <f t="shared" ref="C16:F16" si="9">C94</f>
        <v>150500</v>
      </c>
      <c r="D16" s="16">
        <f t="shared" si="9"/>
        <v>82000</v>
      </c>
      <c r="E16" s="16">
        <f t="shared" si="9"/>
        <v>217500</v>
      </c>
      <c r="F16" s="16">
        <f t="shared" si="9"/>
        <v>155500</v>
      </c>
      <c r="G16" s="6">
        <f>sum(G88+G92)</f>
        <v>40000</v>
      </c>
      <c r="H16" s="6">
        <f t="shared" ref="H16:O16" si="10">H94</f>
        <v>208769</v>
      </c>
      <c r="I16" s="6">
        <f t="shared" si="10"/>
        <v>37600</v>
      </c>
      <c r="J16" s="28">
        <f t="shared" si="10"/>
        <v>146500</v>
      </c>
      <c r="K16" s="28">
        <f t="shared" si="10"/>
        <v>98680</v>
      </c>
      <c r="L16" s="28">
        <f t="shared" si="10"/>
        <v>32000</v>
      </c>
      <c r="M16" s="6">
        <f t="shared" si="10"/>
        <v>91750</v>
      </c>
      <c r="N16" s="6">
        <f t="shared" si="10"/>
        <v>93200</v>
      </c>
      <c r="O16" s="6">
        <f t="shared" si="10"/>
        <v>29800</v>
      </c>
      <c r="P16" s="5"/>
      <c r="Q16" s="5"/>
      <c r="R16" s="5"/>
      <c r="S16" s="5"/>
      <c r="T16" s="5"/>
    </row>
    <row r="17" ht="15.75" customHeight="1">
      <c r="A17" s="13">
        <v>5.0</v>
      </c>
      <c r="B17" s="6" t="s">
        <v>24</v>
      </c>
      <c r="C17" s="16">
        <f t="shared" ref="C17:F17" si="11">C115</f>
        <v>556500</v>
      </c>
      <c r="D17" s="16">
        <f t="shared" si="11"/>
        <v>561500</v>
      </c>
      <c r="E17" s="16">
        <f t="shared" si="11"/>
        <v>531500</v>
      </c>
      <c r="F17" s="16">
        <f t="shared" si="11"/>
        <v>544500</v>
      </c>
      <c r="G17" s="6">
        <f>sum(G102:G114)</f>
        <v>524500</v>
      </c>
      <c r="H17" s="6">
        <f t="shared" ref="H17:O17" si="12">H115</f>
        <v>476500</v>
      </c>
      <c r="I17" s="6">
        <f t="shared" si="12"/>
        <v>479500</v>
      </c>
      <c r="J17" s="6">
        <f t="shared" si="12"/>
        <v>459500</v>
      </c>
      <c r="K17" s="6">
        <f t="shared" si="12"/>
        <v>494500</v>
      </c>
      <c r="L17" s="6">
        <f t="shared" si="12"/>
        <v>457500</v>
      </c>
      <c r="M17" s="6">
        <f t="shared" si="12"/>
        <v>457500</v>
      </c>
      <c r="N17" s="6">
        <f t="shared" si="12"/>
        <v>442500</v>
      </c>
      <c r="O17" s="6">
        <f t="shared" si="12"/>
        <v>420000</v>
      </c>
      <c r="P17" s="5"/>
      <c r="Q17" s="5"/>
      <c r="R17" s="5"/>
      <c r="S17" s="5"/>
      <c r="T17" s="5"/>
    </row>
    <row r="18" ht="15.75" customHeight="1">
      <c r="A18" s="13">
        <v>6.0</v>
      </c>
      <c r="B18" s="6" t="s">
        <v>25</v>
      </c>
      <c r="C18" s="16">
        <f t="shared" ref="C18:F18" si="13">C124</f>
        <v>90000</v>
      </c>
      <c r="D18" s="16">
        <f t="shared" si="13"/>
        <v>90000</v>
      </c>
      <c r="E18" s="16">
        <f t="shared" si="13"/>
        <v>90000</v>
      </c>
      <c r="F18" s="16">
        <f t="shared" si="13"/>
        <v>92000</v>
      </c>
      <c r="G18" s="6">
        <f>SUM(G119:G123)</f>
        <v>87000</v>
      </c>
      <c r="H18" s="6">
        <f t="shared" ref="H18:O18" si="14">H124</f>
        <v>87000</v>
      </c>
      <c r="I18" s="6">
        <f t="shared" si="14"/>
        <v>77000</v>
      </c>
      <c r="J18" s="29">
        <f t="shared" si="14"/>
        <v>69000</v>
      </c>
      <c r="K18" s="29">
        <f t="shared" si="14"/>
        <v>69000</v>
      </c>
      <c r="L18" s="29">
        <f t="shared" si="14"/>
        <v>69000</v>
      </c>
      <c r="M18" s="6">
        <f t="shared" si="14"/>
        <v>59500</v>
      </c>
      <c r="N18" s="6">
        <f t="shared" si="14"/>
        <v>60500</v>
      </c>
      <c r="O18" s="6">
        <f t="shared" si="14"/>
        <v>41500</v>
      </c>
      <c r="P18" s="5"/>
      <c r="Q18" s="5"/>
      <c r="R18" s="5"/>
      <c r="S18" s="5"/>
      <c r="T18" s="5"/>
    </row>
    <row r="19" ht="15.75" customHeight="1">
      <c r="A19" s="13">
        <v>7.0</v>
      </c>
      <c r="B19" s="6" t="s">
        <v>26</v>
      </c>
      <c r="C19" s="16">
        <f t="shared" ref="C19:F19" si="15">C130</f>
        <v>316000</v>
      </c>
      <c r="D19" s="16">
        <f t="shared" si="15"/>
        <v>316000</v>
      </c>
      <c r="E19" s="16">
        <f t="shared" si="15"/>
        <v>306000</v>
      </c>
      <c r="F19" s="16">
        <f t="shared" si="15"/>
        <v>306000</v>
      </c>
      <c r="G19" s="6">
        <f>SUM(G128:G129)</f>
        <v>306000</v>
      </c>
      <c r="H19" s="6">
        <f t="shared" ref="H19:O19" si="16">H130</f>
        <v>276000</v>
      </c>
      <c r="I19" s="6">
        <f t="shared" si="16"/>
        <v>250000</v>
      </c>
      <c r="J19" s="6">
        <f t="shared" si="16"/>
        <v>250000</v>
      </c>
      <c r="K19" s="6">
        <f t="shared" si="16"/>
        <v>250000</v>
      </c>
      <c r="L19" s="6">
        <f t="shared" si="16"/>
        <v>225000</v>
      </c>
      <c r="M19" s="6">
        <f t="shared" si="16"/>
        <v>225000</v>
      </c>
      <c r="N19" s="6">
        <f t="shared" si="16"/>
        <v>225000</v>
      </c>
      <c r="O19" s="6">
        <f t="shared" si="16"/>
        <v>225000</v>
      </c>
      <c r="P19" s="5"/>
      <c r="Q19" s="5"/>
      <c r="R19" s="5"/>
      <c r="S19" s="5"/>
      <c r="T19" s="5"/>
    </row>
    <row r="20" ht="15.75" customHeight="1">
      <c r="A20" s="13">
        <v>8.0</v>
      </c>
      <c r="B20" s="30" t="s">
        <v>27</v>
      </c>
      <c r="C20" s="31">
        <f t="shared" ref="C20:F20" si="17">C140</f>
        <v>103000</v>
      </c>
      <c r="D20" s="31">
        <f t="shared" si="17"/>
        <v>103000</v>
      </c>
      <c r="E20" s="31">
        <f t="shared" si="17"/>
        <v>103000</v>
      </c>
      <c r="F20" s="31">
        <f t="shared" si="17"/>
        <v>115000</v>
      </c>
      <c r="G20" s="30">
        <f>SUM(G134:G139)</f>
        <v>100000</v>
      </c>
      <c r="H20" s="6">
        <f t="shared" ref="H20:O20" si="18">H140</f>
        <v>105000</v>
      </c>
      <c r="I20" s="6">
        <f t="shared" si="18"/>
        <v>105000</v>
      </c>
      <c r="J20" s="29">
        <f t="shared" si="18"/>
        <v>103000</v>
      </c>
      <c r="K20" s="29">
        <f t="shared" si="18"/>
        <v>118000</v>
      </c>
      <c r="L20" s="29">
        <f t="shared" si="18"/>
        <v>118000</v>
      </c>
      <c r="M20" s="6">
        <f t="shared" si="18"/>
        <v>108000</v>
      </c>
      <c r="N20" s="6">
        <f t="shared" si="18"/>
        <v>108000</v>
      </c>
      <c r="O20" s="6">
        <f t="shared" si="18"/>
        <v>132000</v>
      </c>
      <c r="P20" s="5"/>
      <c r="Q20" s="5"/>
      <c r="R20" s="5"/>
      <c r="S20" s="5"/>
      <c r="T20" s="5"/>
    </row>
    <row r="21" ht="15.75" customHeight="1">
      <c r="A21" s="13">
        <v>9.0</v>
      </c>
      <c r="B21" s="6" t="s">
        <v>28</v>
      </c>
      <c r="C21" s="16">
        <f t="shared" ref="C21:F21" si="19">C147</f>
        <v>87000</v>
      </c>
      <c r="D21" s="16">
        <f t="shared" si="19"/>
        <v>87000</v>
      </c>
      <c r="E21" s="16">
        <f t="shared" si="19"/>
        <v>102000</v>
      </c>
      <c r="F21" s="16">
        <f t="shared" si="19"/>
        <v>87000</v>
      </c>
      <c r="G21" s="6">
        <f>SUM(G144:G146)</f>
        <v>87000</v>
      </c>
      <c r="H21" s="6">
        <f t="shared" ref="H21:O21" si="20">H147</f>
        <v>87000</v>
      </c>
      <c r="I21" s="6">
        <f t="shared" si="20"/>
        <v>87000</v>
      </c>
      <c r="J21" s="29">
        <f t="shared" si="20"/>
        <v>87000</v>
      </c>
      <c r="K21" s="29">
        <f t="shared" si="20"/>
        <v>117000</v>
      </c>
      <c r="L21" s="29">
        <f t="shared" si="20"/>
        <v>117000</v>
      </c>
      <c r="M21" s="6">
        <f t="shared" si="20"/>
        <v>99000</v>
      </c>
      <c r="N21" s="6">
        <f t="shared" si="20"/>
        <v>67000</v>
      </c>
      <c r="O21" s="6">
        <f t="shared" si="20"/>
        <v>67000</v>
      </c>
      <c r="P21" s="5"/>
      <c r="Q21" s="5"/>
      <c r="R21" s="5"/>
      <c r="S21" s="5"/>
      <c r="T21" s="5"/>
    </row>
    <row r="22" ht="15.75" customHeight="1">
      <c r="A22" s="13">
        <v>10.0</v>
      </c>
      <c r="B22" s="6" t="s">
        <v>29</v>
      </c>
      <c r="C22" s="16">
        <f t="shared" ref="C22:F22" si="21">C159</f>
        <v>87500</v>
      </c>
      <c r="D22" s="16">
        <f t="shared" si="21"/>
        <v>87500</v>
      </c>
      <c r="E22" s="16">
        <f t="shared" si="21"/>
        <v>87500</v>
      </c>
      <c r="F22" s="16">
        <f t="shared" si="21"/>
        <v>80000</v>
      </c>
      <c r="G22" s="16">
        <v>60000.0</v>
      </c>
      <c r="H22" s="6">
        <f t="shared" ref="H22:O22" si="22">H159</f>
        <v>80000</v>
      </c>
      <c r="I22" s="6">
        <f t="shared" si="22"/>
        <v>80000</v>
      </c>
      <c r="J22" s="28">
        <f t="shared" si="22"/>
        <v>60000</v>
      </c>
      <c r="K22" s="28">
        <f t="shared" si="22"/>
        <v>65000</v>
      </c>
      <c r="L22" s="28">
        <f t="shared" si="22"/>
        <v>65000</v>
      </c>
      <c r="M22" s="6">
        <f t="shared" si="22"/>
        <v>70000</v>
      </c>
      <c r="N22" s="6">
        <f t="shared" si="22"/>
        <v>70000</v>
      </c>
      <c r="O22" s="6">
        <f t="shared" si="22"/>
        <v>82500</v>
      </c>
      <c r="P22" s="5"/>
      <c r="Q22" s="5"/>
      <c r="R22" s="5"/>
      <c r="S22" s="5"/>
      <c r="T22" s="5"/>
    </row>
    <row r="23" ht="15.75" customHeight="1">
      <c r="A23" s="13">
        <v>11.0</v>
      </c>
      <c r="B23" s="6" t="s">
        <v>17</v>
      </c>
      <c r="C23" s="16">
        <f t="shared" ref="C23:F23" si="23">C170</f>
        <v>130000</v>
      </c>
      <c r="D23" s="16">
        <f t="shared" si="23"/>
        <v>130000</v>
      </c>
      <c r="E23" s="16">
        <f t="shared" si="23"/>
        <v>116000</v>
      </c>
      <c r="F23" s="16">
        <f t="shared" si="23"/>
        <v>116000</v>
      </c>
      <c r="G23" s="6">
        <f>sum(G163+G164+G167+G168+G169)</f>
        <v>111000</v>
      </c>
      <c r="H23" s="6">
        <f t="shared" ref="H23:O23" si="24">H170</f>
        <v>97000</v>
      </c>
      <c r="I23" s="6">
        <f t="shared" si="24"/>
        <v>97000</v>
      </c>
      <c r="J23" s="29">
        <f t="shared" si="24"/>
        <v>86600</v>
      </c>
      <c r="K23" s="29">
        <f t="shared" si="24"/>
        <v>86100</v>
      </c>
      <c r="L23" s="29">
        <f t="shared" si="24"/>
        <v>80500</v>
      </c>
      <c r="M23" s="6">
        <f t="shared" si="24"/>
        <v>75500</v>
      </c>
      <c r="N23" s="6">
        <f t="shared" si="24"/>
        <v>73500</v>
      </c>
      <c r="O23" s="6">
        <f t="shared" si="24"/>
        <v>74000</v>
      </c>
      <c r="P23" s="5"/>
      <c r="Q23" s="5"/>
      <c r="R23" s="5"/>
      <c r="S23" s="5"/>
      <c r="T23" s="5"/>
    </row>
    <row r="24" ht="15.75" customHeight="1">
      <c r="A24" s="13">
        <v>12.0</v>
      </c>
      <c r="B24" s="6" t="s">
        <v>30</v>
      </c>
      <c r="C24" s="16">
        <f t="shared" ref="C24:F24" si="25">C178</f>
        <v>33000</v>
      </c>
      <c r="D24" s="16">
        <f t="shared" si="25"/>
        <v>34000</v>
      </c>
      <c r="E24" s="16">
        <f t="shared" si="25"/>
        <v>34000</v>
      </c>
      <c r="F24" s="16">
        <f t="shared" si="25"/>
        <v>37000</v>
      </c>
      <c r="G24" s="6">
        <f>SUM(G174:G177)</f>
        <v>37000</v>
      </c>
      <c r="H24" s="6">
        <f t="shared" ref="H24:O24" si="26">H178</f>
        <v>32000</v>
      </c>
      <c r="I24" s="6">
        <f t="shared" si="26"/>
        <v>32000</v>
      </c>
      <c r="J24" s="6">
        <f t="shared" si="26"/>
        <v>24500</v>
      </c>
      <c r="K24" s="6">
        <f t="shared" si="26"/>
        <v>24500</v>
      </c>
      <c r="L24" s="6">
        <f t="shared" si="26"/>
        <v>24500</v>
      </c>
      <c r="M24" s="6">
        <f t="shared" si="26"/>
        <v>24500</v>
      </c>
      <c r="N24" s="6">
        <f t="shared" si="26"/>
        <v>29000</v>
      </c>
      <c r="O24" s="6">
        <f t="shared" si="26"/>
        <v>36000</v>
      </c>
      <c r="P24" s="5"/>
      <c r="Q24" s="5"/>
      <c r="R24" s="5"/>
      <c r="S24" s="5"/>
      <c r="T24" s="5"/>
    </row>
    <row r="25" ht="15.75" customHeight="1">
      <c r="A25" s="13">
        <v>13.0</v>
      </c>
      <c r="B25" s="6" t="s">
        <v>31</v>
      </c>
      <c r="C25" s="6">
        <f t="shared" ref="C25:O25" si="27">C230</f>
        <v>5450</v>
      </c>
      <c r="D25" s="6">
        <f t="shared" si="27"/>
        <v>1450</v>
      </c>
      <c r="E25" s="6">
        <f t="shared" si="27"/>
        <v>1450</v>
      </c>
      <c r="F25" s="6">
        <f t="shared" si="27"/>
        <v>1450</v>
      </c>
      <c r="G25" s="6">
        <f t="shared" si="27"/>
        <v>1450</v>
      </c>
      <c r="H25" s="6">
        <f t="shared" si="27"/>
        <v>1450</v>
      </c>
      <c r="I25" s="6">
        <f t="shared" si="27"/>
        <v>250</v>
      </c>
      <c r="J25" s="29">
        <f t="shared" si="27"/>
        <v>35500</v>
      </c>
      <c r="K25" s="29">
        <f t="shared" si="27"/>
        <v>250</v>
      </c>
      <c r="L25" s="29">
        <f t="shared" si="27"/>
        <v>250</v>
      </c>
      <c r="M25" s="6">
        <f t="shared" si="27"/>
        <v>-25500</v>
      </c>
      <c r="N25" s="6">
        <f t="shared" si="27"/>
        <v>3250</v>
      </c>
      <c r="O25" s="6">
        <f t="shared" si="27"/>
        <v>2250</v>
      </c>
      <c r="P25" s="5"/>
      <c r="Q25" s="5"/>
      <c r="R25" s="5"/>
      <c r="S25" s="5"/>
      <c r="T25" s="5"/>
    </row>
    <row r="26" ht="15.75" customHeight="1">
      <c r="A26" s="6"/>
      <c r="B26" s="7" t="s">
        <v>32</v>
      </c>
      <c r="C26" s="32">
        <f t="shared" ref="C26:D26" si="28">SUM(C16:C25)</f>
        <v>1558950</v>
      </c>
      <c r="D26" s="32">
        <f t="shared" si="28"/>
        <v>1492450</v>
      </c>
      <c r="E26" s="32">
        <f t="shared" ref="E26:N26" si="29">sum(E16:E25)</f>
        <v>1588950</v>
      </c>
      <c r="F26" s="32">
        <f t="shared" si="29"/>
        <v>1534450</v>
      </c>
      <c r="G26" s="32">
        <f t="shared" si="29"/>
        <v>1353950</v>
      </c>
      <c r="H26" s="32">
        <f t="shared" si="29"/>
        <v>1450719</v>
      </c>
      <c r="I26" s="32">
        <f t="shared" si="29"/>
        <v>1245350</v>
      </c>
      <c r="J26" s="32">
        <f t="shared" si="29"/>
        <v>1321600</v>
      </c>
      <c r="K26" s="32">
        <f t="shared" si="29"/>
        <v>1323030</v>
      </c>
      <c r="L26" s="32">
        <f t="shared" si="29"/>
        <v>1188750</v>
      </c>
      <c r="M26" s="32">
        <f t="shared" si="29"/>
        <v>1185250</v>
      </c>
      <c r="N26" s="32">
        <f t="shared" si="29"/>
        <v>1171950</v>
      </c>
      <c r="O26" s="32">
        <f>SUM(O16:O25)</f>
        <v>1110050</v>
      </c>
      <c r="P26" s="5"/>
      <c r="Q26" s="5"/>
      <c r="R26" s="5"/>
      <c r="S26" s="5"/>
      <c r="T26" s="5"/>
    </row>
    <row r="27" ht="15.75" customHeight="1">
      <c r="A27" s="7"/>
      <c r="B27" s="9" t="s">
        <v>33</v>
      </c>
      <c r="C27" s="33">
        <v>-100000.0</v>
      </c>
      <c r="D27" s="33">
        <v>-100000.0</v>
      </c>
      <c r="E27" s="34">
        <v>-18650.0</v>
      </c>
      <c r="F27" s="34">
        <v>-100000.0</v>
      </c>
      <c r="G27" s="34">
        <v>-100000.0</v>
      </c>
      <c r="H27" s="34">
        <v>-100000.0</v>
      </c>
      <c r="I27" s="34">
        <v>-100000.0</v>
      </c>
      <c r="J27" s="34">
        <v>-100000.0</v>
      </c>
      <c r="K27" s="34">
        <v>-100000.0</v>
      </c>
      <c r="L27" s="34">
        <v>-80000.0</v>
      </c>
      <c r="M27" s="34">
        <v>-80000.0</v>
      </c>
      <c r="N27" s="34">
        <v>-80000.0</v>
      </c>
      <c r="O27" s="34">
        <v>-80000.0</v>
      </c>
      <c r="P27" s="5"/>
      <c r="Q27" s="5"/>
      <c r="R27" s="5"/>
      <c r="S27" s="5"/>
      <c r="T27" s="5"/>
    </row>
    <row r="28" ht="15.75" customHeight="1">
      <c r="A28" s="6"/>
      <c r="B28" s="35" t="s">
        <v>34</v>
      </c>
      <c r="C28" s="36">
        <f t="shared" ref="C28:O28" si="30">sum(C12-C26+C27)</f>
        <v>-25950</v>
      </c>
      <c r="D28" s="36">
        <f t="shared" si="30"/>
        <v>2550</v>
      </c>
      <c r="E28" s="36">
        <f t="shared" si="30"/>
        <v>0</v>
      </c>
      <c r="F28" s="36">
        <f t="shared" si="30"/>
        <v>-81950</v>
      </c>
      <c r="G28" s="36">
        <f t="shared" si="30"/>
        <v>84550</v>
      </c>
      <c r="H28" s="36">
        <f t="shared" si="30"/>
        <v>89781</v>
      </c>
      <c r="I28" s="36">
        <f t="shared" si="30"/>
        <v>299150</v>
      </c>
      <c r="J28" s="36">
        <f t="shared" si="30"/>
        <v>69400</v>
      </c>
      <c r="K28" s="36">
        <f t="shared" si="30"/>
        <v>36470</v>
      </c>
      <c r="L28" s="36">
        <f t="shared" si="30"/>
        <v>202250</v>
      </c>
      <c r="M28" s="36">
        <f t="shared" si="30"/>
        <v>95750</v>
      </c>
      <c r="N28" s="36">
        <f t="shared" si="30"/>
        <v>128550</v>
      </c>
      <c r="O28" s="36">
        <f t="shared" si="30"/>
        <v>199450</v>
      </c>
      <c r="P28" s="5"/>
      <c r="Q28" s="5"/>
      <c r="R28" s="5"/>
      <c r="S28" s="5"/>
      <c r="T28" s="5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</row>
    <row r="29" ht="15.7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37"/>
      <c r="P29" s="5"/>
      <c r="Q29" s="5"/>
      <c r="R29" s="5"/>
      <c r="S29" s="5"/>
      <c r="T29" s="5"/>
    </row>
    <row r="30" ht="15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37"/>
      <c r="P30" s="5"/>
      <c r="Q30" s="5"/>
      <c r="R30" s="5"/>
      <c r="S30" s="5"/>
      <c r="T30" s="5"/>
    </row>
    <row r="31" ht="15.75" customHeight="1">
      <c r="A31" s="5"/>
      <c r="B31" s="38"/>
      <c r="C31" s="38"/>
      <c r="D31" s="38"/>
      <c r="E31" s="38"/>
      <c r="F31" s="38"/>
      <c r="G31" s="38"/>
      <c r="H31" s="38"/>
      <c r="I31" s="38"/>
      <c r="J31" s="38"/>
      <c r="K31" s="38"/>
      <c r="M31" s="5"/>
      <c r="N31" s="5"/>
      <c r="O31" s="37"/>
      <c r="P31" s="5"/>
      <c r="Q31" s="5"/>
      <c r="R31" s="5"/>
      <c r="S31" s="5"/>
      <c r="T31" s="5"/>
    </row>
    <row r="32" ht="15.7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37" t="s">
        <v>35</v>
      </c>
      <c r="P32" s="5"/>
      <c r="Q32" s="5"/>
      <c r="R32" s="5"/>
      <c r="S32" s="5"/>
      <c r="T32" s="5"/>
    </row>
    <row r="33" ht="33.0" customHeight="1">
      <c r="A33" s="39" t="s">
        <v>36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3"/>
      <c r="P33" s="40"/>
      <c r="Q33" s="5"/>
      <c r="R33" s="5"/>
      <c r="S33" s="5"/>
      <c r="T33" s="5"/>
    </row>
    <row r="34" ht="15.75" customHeight="1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2"/>
      <c r="Q34" s="5"/>
      <c r="R34" s="5"/>
      <c r="S34" s="5"/>
      <c r="T34" s="5"/>
    </row>
    <row r="35" ht="15.75" customHeight="1">
      <c r="A35" s="43" t="s">
        <v>37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5" t="s">
        <v>9</v>
      </c>
      <c r="M35" s="45" t="s">
        <v>10</v>
      </c>
      <c r="N35" s="45" t="s">
        <v>11</v>
      </c>
      <c r="O35" s="46" t="s">
        <v>12</v>
      </c>
      <c r="P35" s="6"/>
      <c r="Q35" s="5"/>
      <c r="R35" s="5"/>
      <c r="S35" s="5"/>
      <c r="T35" s="5"/>
    </row>
    <row r="36" ht="15.75" customHeight="1">
      <c r="A36" s="47" t="s">
        <v>38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8"/>
      <c r="M36" s="48"/>
      <c r="N36" s="48"/>
      <c r="O36" s="48"/>
      <c r="P36" s="6"/>
      <c r="Q36" s="5"/>
      <c r="R36" s="5"/>
      <c r="S36" s="5"/>
      <c r="T36" s="5"/>
    </row>
    <row r="37" ht="15.75" customHeight="1">
      <c r="A37" s="49"/>
      <c r="B37" s="49" t="s">
        <v>39</v>
      </c>
      <c r="C37" s="50">
        <v>1200000.0</v>
      </c>
      <c r="D37" s="50">
        <v>1150000.0</v>
      </c>
      <c r="E37" s="50">
        <v>1100000.0</v>
      </c>
      <c r="F37" s="50">
        <v>1100000.0</v>
      </c>
      <c r="G37" s="50">
        <v>1100000.0</v>
      </c>
      <c r="H37" s="50">
        <v>1100000.0</v>
      </c>
      <c r="I37" s="50">
        <v>1100000.0</v>
      </c>
      <c r="J37" s="51">
        <v>1100000.0</v>
      </c>
      <c r="K37" s="52">
        <v>1000000.0</v>
      </c>
      <c r="L37" s="50">
        <v>1000000.0</v>
      </c>
      <c r="M37" s="50">
        <v>1000000.0</v>
      </c>
      <c r="N37" s="50">
        <v>900000.0</v>
      </c>
      <c r="O37" s="49">
        <v>900000.0</v>
      </c>
      <c r="P37" s="37"/>
      <c r="Q37" s="37"/>
      <c r="R37" s="37"/>
      <c r="S37" s="37"/>
      <c r="T37" s="37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</row>
    <row r="38" ht="15.75" customHeight="1">
      <c r="A38" s="49"/>
      <c r="B38" s="49" t="s">
        <v>40</v>
      </c>
      <c r="C38" s="50">
        <v>100000.0</v>
      </c>
      <c r="D38" s="50">
        <v>100000.0</v>
      </c>
      <c r="E38" s="50">
        <v>100000.0</v>
      </c>
      <c r="F38" s="50">
        <v>100000.0</v>
      </c>
      <c r="G38" s="50">
        <v>100000.0</v>
      </c>
      <c r="H38" s="50">
        <v>100000.0</v>
      </c>
      <c r="I38" s="50">
        <v>100000.0</v>
      </c>
      <c r="J38" s="51">
        <v>100000.0</v>
      </c>
      <c r="K38" s="52">
        <v>100000.0</v>
      </c>
      <c r="L38" s="50">
        <v>100000.0</v>
      </c>
      <c r="M38" s="50">
        <v>100000.0</v>
      </c>
      <c r="N38" s="50">
        <v>100000.0</v>
      </c>
      <c r="O38" s="49">
        <v>100000.0</v>
      </c>
      <c r="P38" s="37"/>
      <c r="Q38" s="37"/>
      <c r="R38" s="37"/>
      <c r="S38" s="37"/>
      <c r="T38" s="37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</row>
    <row r="39" ht="15.0" customHeight="1">
      <c r="A39" s="49"/>
      <c r="B39" s="43" t="s">
        <v>41</v>
      </c>
      <c r="C39" s="43">
        <f t="shared" ref="C39:H39" si="31">SUM(C37:C38)</f>
        <v>1300000</v>
      </c>
      <c r="D39" s="43">
        <f t="shared" si="31"/>
        <v>1250000</v>
      </c>
      <c r="E39" s="43">
        <f t="shared" si="31"/>
        <v>1200000</v>
      </c>
      <c r="F39" s="43">
        <f t="shared" si="31"/>
        <v>1200000</v>
      </c>
      <c r="G39" s="43">
        <f t="shared" si="31"/>
        <v>1200000</v>
      </c>
      <c r="H39" s="43">
        <f t="shared" si="31"/>
        <v>1200000</v>
      </c>
      <c r="I39" s="43">
        <f>SUM(I37+I38)</f>
        <v>1200000</v>
      </c>
      <c r="J39" s="53">
        <f t="shared" ref="J39:N39" si="32">sum(J37:J38)</f>
        <v>1200000</v>
      </c>
      <c r="K39" s="54">
        <f t="shared" si="32"/>
        <v>1100000</v>
      </c>
      <c r="L39" s="55">
        <f t="shared" si="32"/>
        <v>1100000</v>
      </c>
      <c r="M39" s="55">
        <f t="shared" si="32"/>
        <v>1100000</v>
      </c>
      <c r="N39" s="55">
        <f t="shared" si="32"/>
        <v>1000000</v>
      </c>
      <c r="O39" s="55">
        <f>SUM(O37:O38)</f>
        <v>1000000</v>
      </c>
      <c r="P39" s="37"/>
      <c r="Q39" s="37"/>
      <c r="R39" s="37"/>
      <c r="S39" s="37"/>
      <c r="T39" s="37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5"/>
      <c r="Q40" s="5"/>
      <c r="R40" s="5"/>
      <c r="S40" s="5"/>
      <c r="T40" s="5"/>
    </row>
    <row r="41" ht="15.75" customHeight="1">
      <c r="A41" s="56" t="s">
        <v>42</v>
      </c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8" t="s">
        <v>9</v>
      </c>
      <c r="M41" s="58" t="s">
        <v>10</v>
      </c>
      <c r="N41" s="59" t="s">
        <v>11</v>
      </c>
      <c r="O41" s="59" t="s">
        <v>12</v>
      </c>
      <c r="P41" s="5"/>
      <c r="Q41" s="5"/>
      <c r="R41" s="5"/>
      <c r="S41" s="5"/>
      <c r="T41" s="5"/>
    </row>
    <row r="42" ht="15.75" customHeight="1">
      <c r="A42" s="60" t="s">
        <v>43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2"/>
      <c r="M42" s="62"/>
      <c r="N42" s="62"/>
      <c r="O42" s="63"/>
      <c r="P42" s="5"/>
      <c r="Q42" s="5"/>
      <c r="R42" s="5"/>
      <c r="S42" s="5"/>
      <c r="T42" s="5"/>
    </row>
    <row r="43" ht="15.75" customHeight="1">
      <c r="A43" s="57"/>
      <c r="B43" s="64" t="s">
        <v>44</v>
      </c>
      <c r="C43" s="65">
        <v>220000.0</v>
      </c>
      <c r="D43" s="65">
        <v>220000.0</v>
      </c>
      <c r="E43" s="65">
        <v>220000.0</v>
      </c>
      <c r="F43" s="65">
        <v>200000.0</v>
      </c>
      <c r="G43" s="65">
        <v>200000.0</v>
      </c>
      <c r="H43" s="65">
        <v>200000.0</v>
      </c>
      <c r="I43" s="65">
        <v>200000.0</v>
      </c>
      <c r="J43" s="66">
        <v>200000.0</v>
      </c>
      <c r="K43" s="66">
        <v>200000.0</v>
      </c>
      <c r="L43" s="65">
        <v>200000.0</v>
      </c>
      <c r="M43" s="65">
        <v>200000.0</v>
      </c>
      <c r="N43" s="65">
        <v>200000.0</v>
      </c>
      <c r="O43" s="64">
        <v>180000.0</v>
      </c>
      <c r="P43" s="5"/>
      <c r="Q43" s="5"/>
      <c r="R43" s="5"/>
      <c r="S43" s="5"/>
      <c r="T43" s="5"/>
    </row>
    <row r="44" ht="15.75" customHeight="1">
      <c r="A44" s="64"/>
      <c r="B44" s="67" t="s">
        <v>45</v>
      </c>
      <c r="C44" s="67">
        <v>-80000.0</v>
      </c>
      <c r="D44" s="67">
        <v>-80000.0</v>
      </c>
      <c r="E44" s="67">
        <v>-80000.0</v>
      </c>
      <c r="F44" s="67">
        <v>-80000.0</v>
      </c>
      <c r="G44" s="67">
        <v>-80000.0</v>
      </c>
      <c r="H44" s="67">
        <v>-80000.0</v>
      </c>
      <c r="I44" s="67">
        <v>-80000.0</v>
      </c>
      <c r="J44" s="68">
        <v>-85000.0</v>
      </c>
      <c r="K44" s="68">
        <v>-80000.0</v>
      </c>
      <c r="L44" s="69">
        <v>-80000.0</v>
      </c>
      <c r="M44" s="69">
        <v>-80000.0</v>
      </c>
      <c r="N44" s="69">
        <v>-80000.0</v>
      </c>
      <c r="O44" s="70">
        <v>-60000.0</v>
      </c>
      <c r="P44" s="37"/>
      <c r="Q44" s="37"/>
      <c r="R44" s="37"/>
      <c r="S44" s="37"/>
      <c r="T44" s="37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</row>
    <row r="45" ht="15.75" customHeight="1">
      <c r="A45" s="61"/>
      <c r="B45" s="67" t="s">
        <v>46</v>
      </c>
      <c r="C45" s="67">
        <v>-20000.0</v>
      </c>
      <c r="D45" s="67">
        <v>-20000.0</v>
      </c>
      <c r="E45" s="67">
        <v>-20000.0</v>
      </c>
      <c r="F45" s="67">
        <v>-20000.0</v>
      </c>
      <c r="G45" s="67">
        <v>-20000.0</v>
      </c>
      <c r="H45" s="67">
        <v>-20000.0</v>
      </c>
      <c r="I45" s="67">
        <v>-20000.0</v>
      </c>
      <c r="J45" s="68">
        <v>-20000.0</v>
      </c>
      <c r="K45" s="71">
        <v>-20000.0</v>
      </c>
      <c r="L45" s="69">
        <v>-20000.0</v>
      </c>
      <c r="M45" s="69">
        <v>-20000.0</v>
      </c>
      <c r="N45" s="69">
        <v>-20000.0</v>
      </c>
      <c r="O45" s="70">
        <v>-20000.0</v>
      </c>
      <c r="P45" s="72"/>
      <c r="Q45" s="72"/>
      <c r="R45" s="72"/>
      <c r="S45" s="72"/>
      <c r="T45" s="72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</row>
    <row r="46" ht="15.75" customHeight="1">
      <c r="A46" s="61"/>
      <c r="B46" s="67" t="s">
        <v>47</v>
      </c>
      <c r="C46" s="67">
        <v>-20000.0</v>
      </c>
      <c r="D46" s="67">
        <v>-20000.0</v>
      </c>
      <c r="E46" s="67">
        <v>-20000.0</v>
      </c>
      <c r="F46" s="67">
        <v>-20000.0</v>
      </c>
      <c r="G46" s="67">
        <v>-20000.0</v>
      </c>
      <c r="H46" s="67">
        <v>-20000.0</v>
      </c>
      <c r="I46" s="67">
        <v>-20000.0</v>
      </c>
      <c r="J46" s="68">
        <v>-20000.0</v>
      </c>
      <c r="K46" s="71">
        <v>-20000.0</v>
      </c>
      <c r="L46" s="69">
        <v>-20000.0</v>
      </c>
      <c r="M46" s="69">
        <v>-20000.0</v>
      </c>
      <c r="N46" s="69">
        <v>-20000.0</v>
      </c>
      <c r="O46" s="70">
        <v>-20000.0</v>
      </c>
      <c r="P46" s="72"/>
      <c r="Q46" s="72"/>
      <c r="R46" s="72"/>
      <c r="S46" s="72"/>
      <c r="T46" s="72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</row>
    <row r="47" ht="15.75" customHeight="1">
      <c r="A47" s="61"/>
      <c r="B47" s="60" t="s">
        <v>48</v>
      </c>
      <c r="C47" s="60">
        <f t="shared" ref="C47:I47" si="33">SUM(C43:C46)</f>
        <v>100000</v>
      </c>
      <c r="D47" s="60">
        <f t="shared" si="33"/>
        <v>100000</v>
      </c>
      <c r="E47" s="60">
        <f t="shared" si="33"/>
        <v>100000</v>
      </c>
      <c r="F47" s="60">
        <f t="shared" si="33"/>
        <v>80000</v>
      </c>
      <c r="G47" s="60">
        <f t="shared" si="33"/>
        <v>80000</v>
      </c>
      <c r="H47" s="60">
        <f t="shared" si="33"/>
        <v>80000</v>
      </c>
      <c r="I47" s="60">
        <f t="shared" si="33"/>
        <v>80000</v>
      </c>
      <c r="J47" s="74">
        <f t="shared" ref="J47:N47" si="34">sum(J43:J46)</f>
        <v>75000</v>
      </c>
      <c r="K47" s="75">
        <f t="shared" si="34"/>
        <v>80000</v>
      </c>
      <c r="L47" s="76">
        <f t="shared" si="34"/>
        <v>80000</v>
      </c>
      <c r="M47" s="76">
        <f t="shared" si="34"/>
        <v>80000</v>
      </c>
      <c r="N47" s="76">
        <f t="shared" si="34"/>
        <v>80000</v>
      </c>
      <c r="O47" s="76">
        <f>SUM(O43:O46)</f>
        <v>80000</v>
      </c>
      <c r="P47" s="72"/>
      <c r="Q47" s="72"/>
      <c r="R47" s="72"/>
      <c r="S47" s="72"/>
      <c r="T47" s="72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5"/>
      <c r="Q48" s="5"/>
      <c r="R48" s="5"/>
      <c r="S48" s="5"/>
      <c r="T48" s="5"/>
    </row>
    <row r="49" ht="15.75" customHeight="1">
      <c r="A49" s="77" t="s">
        <v>49</v>
      </c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9" t="s">
        <v>9</v>
      </c>
      <c r="M49" s="79" t="s">
        <v>10</v>
      </c>
      <c r="N49" s="79" t="s">
        <v>11</v>
      </c>
      <c r="O49" s="80" t="s">
        <v>12</v>
      </c>
      <c r="P49" s="5"/>
      <c r="Q49" s="5"/>
      <c r="R49" s="5"/>
      <c r="S49" s="5"/>
      <c r="T49" s="5"/>
    </row>
    <row r="50" ht="15.75" customHeight="1">
      <c r="A50" s="81" t="s">
        <v>17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9"/>
      <c r="M50" s="79"/>
      <c r="N50" s="79"/>
      <c r="O50" s="80"/>
      <c r="P50" s="5"/>
      <c r="Q50" s="5"/>
      <c r="R50" s="5"/>
      <c r="S50" s="5"/>
      <c r="T50" s="5"/>
    </row>
    <row r="51" ht="15.75" customHeight="1">
      <c r="A51" s="81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5"/>
      <c r="Q51" s="5"/>
      <c r="R51" s="5"/>
      <c r="S51" s="5"/>
      <c r="T51" s="5"/>
    </row>
    <row r="52" ht="15.0" customHeight="1">
      <c r="A52" s="82"/>
      <c r="B52" s="83" t="s">
        <v>50</v>
      </c>
      <c r="C52" s="83"/>
      <c r="D52" s="83"/>
      <c r="E52" s="83"/>
      <c r="F52" s="83"/>
      <c r="G52" s="83"/>
      <c r="H52" s="83"/>
      <c r="I52" s="83"/>
      <c r="J52" s="83"/>
      <c r="K52" s="83"/>
      <c r="L52" s="78"/>
      <c r="M52" s="78"/>
      <c r="N52" s="78"/>
      <c r="O52" s="78"/>
      <c r="P52" s="5"/>
      <c r="Q52" s="5"/>
      <c r="R52" s="5"/>
      <c r="S52" s="5"/>
      <c r="T52" s="5"/>
    </row>
    <row r="53" ht="15.75" customHeight="1">
      <c r="A53" s="84"/>
      <c r="B53" s="85" t="s">
        <v>51</v>
      </c>
      <c r="C53" s="86">
        <v>125000.0</v>
      </c>
      <c r="D53" s="86">
        <v>130000.0</v>
      </c>
      <c r="E53" s="86">
        <v>200000.0</v>
      </c>
      <c r="F53" s="86">
        <v>180000.0</v>
      </c>
      <c r="G53" s="86">
        <v>180000.0</v>
      </c>
      <c r="H53" s="86">
        <v>230000.0</v>
      </c>
      <c r="I53" s="86">
        <v>230000.0</v>
      </c>
      <c r="J53" s="87">
        <v>90000.0</v>
      </c>
      <c r="K53" s="88">
        <v>150000.0</v>
      </c>
      <c r="L53" s="89">
        <v>160000.0</v>
      </c>
      <c r="M53" s="89">
        <v>160000.0</v>
      </c>
      <c r="N53" s="89">
        <v>160000.0</v>
      </c>
      <c r="O53" s="90">
        <v>160000.0</v>
      </c>
      <c r="P53" s="37"/>
      <c r="Q53" s="37"/>
      <c r="R53" s="37"/>
      <c r="S53" s="37"/>
      <c r="T53" s="37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</row>
    <row r="54" ht="15.75" customHeight="1">
      <c r="A54" s="84"/>
      <c r="B54" s="91" t="s">
        <v>52</v>
      </c>
      <c r="C54" s="92">
        <v>0.0</v>
      </c>
      <c r="D54" s="92">
        <v>5000.0</v>
      </c>
      <c r="E54" s="92">
        <v>5000.0</v>
      </c>
      <c r="F54" s="92">
        <v>5000.0</v>
      </c>
      <c r="G54" s="92">
        <v>5000.0</v>
      </c>
      <c r="H54" s="92">
        <v>35000.0</v>
      </c>
      <c r="I54" s="92">
        <v>35000.0</v>
      </c>
      <c r="J54" s="93">
        <v>10000.0</v>
      </c>
      <c r="K54" s="94">
        <v>25000.0</v>
      </c>
      <c r="L54" s="89">
        <v>25000.0</v>
      </c>
      <c r="M54" s="89">
        <v>1000.0</v>
      </c>
      <c r="N54" s="89">
        <v>25000.0</v>
      </c>
      <c r="O54" s="90">
        <v>35000.0</v>
      </c>
      <c r="P54" s="37"/>
      <c r="Q54" s="37"/>
      <c r="R54" s="37"/>
      <c r="S54" s="37"/>
      <c r="T54" s="37"/>
    </row>
    <row r="55" ht="15.75" customHeight="1">
      <c r="A55" s="95"/>
      <c r="B55" s="92" t="s">
        <v>53</v>
      </c>
      <c r="C55" s="92">
        <v>-70000.0</v>
      </c>
      <c r="D55" s="92">
        <v>-70000.0</v>
      </c>
      <c r="E55" s="92">
        <v>-90000.0</v>
      </c>
      <c r="F55" s="92">
        <v>-90000.0</v>
      </c>
      <c r="G55" s="92">
        <v>-90000.0</v>
      </c>
      <c r="H55" s="92">
        <v>-65000.0</v>
      </c>
      <c r="I55" s="92">
        <v>-65000.0</v>
      </c>
      <c r="J55" s="94">
        <v>-60000.0</v>
      </c>
      <c r="K55" s="94">
        <v>-60000.0</v>
      </c>
      <c r="L55" s="89">
        <v>-60000.0</v>
      </c>
      <c r="M55" s="89">
        <v>-55000.0</v>
      </c>
      <c r="N55" s="89">
        <v>-55000.0</v>
      </c>
      <c r="O55" s="90">
        <v>-50000.0</v>
      </c>
      <c r="P55" s="72"/>
      <c r="Q55" s="72"/>
      <c r="R55" s="72"/>
      <c r="S55" s="72"/>
      <c r="T55" s="72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</row>
    <row r="56" ht="15.75" customHeight="1">
      <c r="A56" s="84"/>
      <c r="B56" s="92" t="s">
        <v>54</v>
      </c>
      <c r="C56" s="92">
        <v>-15000.0</v>
      </c>
      <c r="D56" s="92">
        <v>-15000.0</v>
      </c>
      <c r="E56" s="92">
        <v>-15000.0</v>
      </c>
      <c r="F56" s="92">
        <v>-5000.0</v>
      </c>
      <c r="G56" s="92">
        <v>-5000.0</v>
      </c>
      <c r="H56" s="92">
        <v>-20000.0</v>
      </c>
      <c r="I56" s="92">
        <v>-20000.0</v>
      </c>
      <c r="J56" s="94">
        <v>-20000.0</v>
      </c>
      <c r="K56" s="94">
        <v>-20000.0</v>
      </c>
      <c r="L56" s="89">
        <v>-20000.0</v>
      </c>
      <c r="M56" s="89">
        <v>-1000.0</v>
      </c>
      <c r="N56" s="89">
        <v>-20000.0</v>
      </c>
      <c r="O56" s="90">
        <v>-40000.0</v>
      </c>
      <c r="P56" s="37"/>
      <c r="Q56" s="37"/>
      <c r="R56" s="37"/>
      <c r="S56" s="37"/>
      <c r="T56" s="37"/>
    </row>
    <row r="57" ht="15.75" customHeight="1">
      <c r="A57" s="84"/>
      <c r="B57" s="92" t="s">
        <v>55</v>
      </c>
      <c r="C57" s="92">
        <v>-5000.0</v>
      </c>
      <c r="D57" s="92">
        <v>-5000.0</v>
      </c>
      <c r="E57" s="92">
        <v>-5000.0</v>
      </c>
      <c r="F57" s="92">
        <v>-5000.0</v>
      </c>
      <c r="G57" s="92">
        <v>-5000.0</v>
      </c>
      <c r="H57" s="92">
        <v>-2000.0</v>
      </c>
      <c r="I57" s="92"/>
      <c r="J57" s="94">
        <v>-2000.0</v>
      </c>
      <c r="K57" s="94">
        <v>0.0</v>
      </c>
      <c r="L57" s="89">
        <v>0.0</v>
      </c>
      <c r="M57" s="89">
        <v>-105000.0</v>
      </c>
      <c r="N57" s="89">
        <v>0.0</v>
      </c>
      <c r="O57" s="89">
        <v>0.0</v>
      </c>
      <c r="P57" s="37"/>
      <c r="Q57" s="37"/>
      <c r="R57" s="37"/>
      <c r="S57" s="37"/>
      <c r="T57" s="37"/>
    </row>
    <row r="58" ht="15.0" customHeight="1">
      <c r="A58" s="84">
        <v>3.1</v>
      </c>
      <c r="B58" s="85" t="s">
        <v>56</v>
      </c>
      <c r="C58" s="85">
        <f t="shared" ref="C58:G58" si="35">sum(C53:C57)</f>
        <v>35000</v>
      </c>
      <c r="D58" s="85">
        <f t="shared" si="35"/>
        <v>45000</v>
      </c>
      <c r="E58" s="85">
        <f t="shared" si="35"/>
        <v>95000</v>
      </c>
      <c r="F58" s="85">
        <f t="shared" si="35"/>
        <v>85000</v>
      </c>
      <c r="G58" s="85">
        <f t="shared" si="35"/>
        <v>85000</v>
      </c>
      <c r="H58" s="85">
        <f t="shared" ref="H58:I58" si="36">SUM(H53:H57)</f>
        <v>178000</v>
      </c>
      <c r="I58" s="85">
        <f t="shared" si="36"/>
        <v>180000</v>
      </c>
      <c r="J58" s="88">
        <f t="shared" ref="J58:N58" si="37">sum(J53:J57)</f>
        <v>18000</v>
      </c>
      <c r="K58" s="88">
        <f t="shared" si="37"/>
        <v>95000</v>
      </c>
      <c r="L58" s="96">
        <f t="shared" si="37"/>
        <v>105000</v>
      </c>
      <c r="M58" s="96">
        <f t="shared" si="37"/>
        <v>0</v>
      </c>
      <c r="N58" s="96">
        <f t="shared" si="37"/>
        <v>110000</v>
      </c>
      <c r="O58" s="96">
        <f>SUM(O53:O57)</f>
        <v>105000</v>
      </c>
      <c r="P58" s="37"/>
      <c r="Q58" s="37"/>
      <c r="R58" s="37"/>
      <c r="S58" s="37"/>
      <c r="T58" s="37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</row>
    <row r="59" ht="15.75" customHeight="1">
      <c r="A59" s="84">
        <v>3.2</v>
      </c>
      <c r="B59" s="85" t="s">
        <v>57</v>
      </c>
      <c r="C59" s="86">
        <v>60000.0</v>
      </c>
      <c r="D59" s="86">
        <v>60000.0</v>
      </c>
      <c r="E59" s="86">
        <v>60000.0</v>
      </c>
      <c r="F59" s="86">
        <v>60000.0</v>
      </c>
      <c r="G59" s="86">
        <v>60000.0</v>
      </c>
      <c r="H59" s="86">
        <v>60000.0</v>
      </c>
      <c r="I59" s="86">
        <v>60000.0</v>
      </c>
      <c r="J59" s="97">
        <v>80000.0</v>
      </c>
      <c r="K59" s="94">
        <v>84000.0</v>
      </c>
      <c r="L59" s="98">
        <v>84000.0</v>
      </c>
      <c r="M59" s="98">
        <v>84000.0</v>
      </c>
      <c r="N59" s="98">
        <v>84000.0</v>
      </c>
      <c r="O59" s="96">
        <v>84000.0</v>
      </c>
      <c r="P59" s="37"/>
      <c r="Q59" s="37"/>
      <c r="R59" s="37"/>
      <c r="S59" s="37"/>
      <c r="T59" s="37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</row>
    <row r="60" ht="15.0" customHeight="1">
      <c r="A60" s="84">
        <v>3.3</v>
      </c>
      <c r="B60" s="85" t="s">
        <v>58</v>
      </c>
      <c r="C60" s="86">
        <v>36000.0</v>
      </c>
      <c r="D60" s="86">
        <v>36000.0</v>
      </c>
      <c r="E60" s="86">
        <v>36000.0</v>
      </c>
      <c r="F60" s="86">
        <v>36000.0</v>
      </c>
      <c r="G60" s="86">
        <v>20000.0</v>
      </c>
      <c r="H60" s="86">
        <v>20000.0</v>
      </c>
      <c r="I60" s="86">
        <v>20000.0</v>
      </c>
      <c r="J60" s="94">
        <v>20000.0</v>
      </c>
      <c r="K60" s="94">
        <v>20000.0</v>
      </c>
      <c r="L60" s="98">
        <v>20000.0</v>
      </c>
      <c r="M60" s="98">
        <v>20000.0</v>
      </c>
      <c r="N60" s="98">
        <v>20000.0</v>
      </c>
      <c r="O60" s="96">
        <v>21000.0</v>
      </c>
      <c r="P60" s="37"/>
      <c r="Q60" s="37"/>
      <c r="R60" s="37"/>
      <c r="S60" s="37"/>
      <c r="T60" s="37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</row>
    <row r="61" ht="15.75" customHeight="1">
      <c r="A61" s="84">
        <v>3.4</v>
      </c>
      <c r="B61" s="85" t="s">
        <v>59</v>
      </c>
      <c r="C61" s="86">
        <v>6000.0</v>
      </c>
      <c r="D61" s="86">
        <v>8000.0</v>
      </c>
      <c r="E61" s="86">
        <v>8600.0</v>
      </c>
      <c r="F61" s="86">
        <v>7000.0</v>
      </c>
      <c r="G61" s="86">
        <v>7000.0</v>
      </c>
      <c r="H61" s="86">
        <v>8000.0</v>
      </c>
      <c r="I61" s="86">
        <v>10000.0</v>
      </c>
      <c r="J61" s="97">
        <v>1000.0</v>
      </c>
      <c r="K61" s="94">
        <v>3000.0</v>
      </c>
      <c r="L61" s="98">
        <v>3000.0</v>
      </c>
      <c r="M61" s="98">
        <v>0.0</v>
      </c>
      <c r="N61" s="98">
        <v>0.0</v>
      </c>
      <c r="O61" s="96">
        <v>13500.0</v>
      </c>
      <c r="P61" s="37"/>
      <c r="Q61" s="37"/>
      <c r="R61" s="37"/>
      <c r="S61" s="37"/>
      <c r="T61" s="37"/>
    </row>
    <row r="62" ht="15.75" customHeight="1">
      <c r="A62" s="84">
        <v>3.5</v>
      </c>
      <c r="B62" s="85" t="s">
        <v>60</v>
      </c>
      <c r="C62" s="86">
        <v>1500.0</v>
      </c>
      <c r="D62" s="86">
        <v>1500.0</v>
      </c>
      <c r="E62" s="86">
        <v>1500.0</v>
      </c>
      <c r="F62" s="86">
        <v>1500.0</v>
      </c>
      <c r="G62" s="86">
        <v>1500.0</v>
      </c>
      <c r="H62" s="86">
        <v>2500.0</v>
      </c>
      <c r="I62" s="86">
        <v>2500.0</v>
      </c>
      <c r="J62" s="94">
        <v>1500.0</v>
      </c>
      <c r="K62" s="94">
        <v>1500.0</v>
      </c>
      <c r="L62" s="98">
        <v>1500.0</v>
      </c>
      <c r="M62" s="98">
        <v>1500.0</v>
      </c>
      <c r="N62" s="98">
        <v>1500.0</v>
      </c>
      <c r="O62" s="96">
        <v>2500.0</v>
      </c>
      <c r="P62" s="37"/>
      <c r="Q62" s="37"/>
      <c r="R62" s="37"/>
      <c r="S62" s="37"/>
      <c r="T62" s="37"/>
    </row>
    <row r="63" ht="15.75" customHeight="1">
      <c r="A63" s="84">
        <v>3.6</v>
      </c>
      <c r="B63" s="85" t="s">
        <v>61</v>
      </c>
      <c r="C63" s="86">
        <v>2500.0</v>
      </c>
      <c r="D63" s="86">
        <v>2500.0</v>
      </c>
      <c r="E63" s="86">
        <v>2500.0</v>
      </c>
      <c r="F63" s="86">
        <v>7000.0</v>
      </c>
      <c r="G63" s="86">
        <v>7000.0</v>
      </c>
      <c r="H63" s="86">
        <v>8000.0</v>
      </c>
      <c r="I63" s="86">
        <v>8000.0</v>
      </c>
      <c r="J63" s="97">
        <v>0.0</v>
      </c>
      <c r="K63" s="94">
        <v>500.0</v>
      </c>
      <c r="L63" s="98">
        <v>2000.0</v>
      </c>
      <c r="M63" s="98">
        <v>0.0</v>
      </c>
      <c r="N63" s="98">
        <v>500.0</v>
      </c>
      <c r="O63" s="96">
        <v>10000.0</v>
      </c>
      <c r="P63" s="37"/>
      <c r="Q63" s="37"/>
      <c r="R63" s="37"/>
      <c r="S63" s="37"/>
      <c r="T63" s="37"/>
    </row>
    <row r="64" ht="15.75" customHeight="1">
      <c r="A64" s="84">
        <v>3.7</v>
      </c>
      <c r="B64" s="85" t="s">
        <v>62</v>
      </c>
      <c r="C64" s="86">
        <v>10000.0</v>
      </c>
      <c r="D64" s="86">
        <v>10000.0</v>
      </c>
      <c r="E64" s="86">
        <v>12000.0</v>
      </c>
      <c r="F64" s="86">
        <v>6000.0</v>
      </c>
      <c r="G64" s="86">
        <v>4000.0</v>
      </c>
      <c r="H64" s="86">
        <v>10000.0</v>
      </c>
      <c r="I64" s="86">
        <v>10000.0</v>
      </c>
      <c r="J64" s="97">
        <v>1500.0</v>
      </c>
      <c r="K64" s="99">
        <v>1500.0</v>
      </c>
      <c r="L64" s="98">
        <v>1500.0</v>
      </c>
      <c r="M64" s="98">
        <v>1500.0</v>
      </c>
      <c r="N64" s="98">
        <v>500.0</v>
      </c>
      <c r="O64" s="96">
        <v>10000.0</v>
      </c>
      <c r="P64" s="37"/>
      <c r="Q64" s="37"/>
      <c r="R64" s="37"/>
      <c r="S64" s="37"/>
      <c r="T64" s="37"/>
    </row>
    <row r="65" ht="15.75" customHeight="1">
      <c r="A65" s="84">
        <v>3.8</v>
      </c>
      <c r="B65" s="85" t="s">
        <v>63</v>
      </c>
      <c r="C65" s="86">
        <v>2500.0</v>
      </c>
      <c r="D65" s="86">
        <v>2500.0</v>
      </c>
      <c r="E65" s="86">
        <v>2500.0</v>
      </c>
      <c r="F65" s="86">
        <v>2500.0</v>
      </c>
      <c r="G65" s="86">
        <v>2500.0</v>
      </c>
      <c r="H65" s="86">
        <v>2500.0</v>
      </c>
      <c r="I65" s="86">
        <v>2500.0</v>
      </c>
      <c r="J65" s="94">
        <v>2500.0</v>
      </c>
      <c r="K65" s="99">
        <v>2500.0</v>
      </c>
      <c r="L65" s="98">
        <v>2500.0</v>
      </c>
      <c r="M65" s="98">
        <v>2500.0</v>
      </c>
      <c r="N65" s="98">
        <v>2500.0</v>
      </c>
      <c r="O65" s="96">
        <v>2500.0</v>
      </c>
      <c r="P65" s="37"/>
      <c r="Q65" s="37"/>
      <c r="R65" s="37"/>
      <c r="S65" s="37"/>
      <c r="T65" s="37"/>
    </row>
    <row r="66" ht="15.75" customHeight="1">
      <c r="A66" s="81"/>
      <c r="B66" s="77" t="s">
        <v>64</v>
      </c>
      <c r="C66" s="77">
        <f t="shared" ref="C66:I66" si="38">SUM(C58:C65)</f>
        <v>153500</v>
      </c>
      <c r="D66" s="77">
        <f t="shared" si="38"/>
        <v>165500</v>
      </c>
      <c r="E66" s="77">
        <f t="shared" si="38"/>
        <v>218100</v>
      </c>
      <c r="F66" s="77">
        <f t="shared" si="38"/>
        <v>205000</v>
      </c>
      <c r="G66" s="77">
        <f t="shared" si="38"/>
        <v>187000</v>
      </c>
      <c r="H66" s="77">
        <f t="shared" si="38"/>
        <v>289000</v>
      </c>
      <c r="I66" s="77">
        <f t="shared" si="38"/>
        <v>293000</v>
      </c>
      <c r="J66" s="100">
        <f t="shared" ref="J66:N66" si="39">sum(J58:J65)</f>
        <v>124500</v>
      </c>
      <c r="K66" s="101">
        <f t="shared" si="39"/>
        <v>208000</v>
      </c>
      <c r="L66" s="102">
        <f t="shared" si="39"/>
        <v>219500</v>
      </c>
      <c r="M66" s="102">
        <f t="shared" si="39"/>
        <v>109500</v>
      </c>
      <c r="N66" s="102">
        <f t="shared" si="39"/>
        <v>219000</v>
      </c>
      <c r="O66" s="102">
        <f>SUM(O58:O64)</f>
        <v>246000</v>
      </c>
      <c r="P66" s="103"/>
      <c r="Q66" s="103"/>
      <c r="R66" s="103"/>
      <c r="S66" s="103"/>
      <c r="T66" s="103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5"/>
      <c r="Q67" s="5"/>
      <c r="R67" s="5"/>
      <c r="S67" s="5"/>
      <c r="T67" s="5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5"/>
      <c r="Q68" s="5"/>
      <c r="R68" s="5"/>
      <c r="S68" s="5"/>
      <c r="T68" s="5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5"/>
      <c r="Q69" s="5"/>
      <c r="R69" s="5"/>
      <c r="S69" s="5"/>
      <c r="T69" s="5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5"/>
      <c r="Q70" s="5"/>
      <c r="R70" s="5"/>
      <c r="S70" s="5"/>
      <c r="T70" s="5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5"/>
      <c r="Q71" s="5"/>
      <c r="R71" s="5"/>
      <c r="S71" s="5"/>
      <c r="T71" s="5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5"/>
      <c r="Q72" s="5"/>
      <c r="R72" s="5"/>
      <c r="S72" s="5"/>
      <c r="T72" s="5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5"/>
      <c r="Q73" s="5"/>
      <c r="R73" s="5"/>
      <c r="S73" s="5"/>
      <c r="T73" s="5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5"/>
      <c r="Q74" s="5"/>
      <c r="R74" s="5"/>
      <c r="S74" s="5"/>
      <c r="T74" s="5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5"/>
      <c r="Q75" s="5"/>
      <c r="R75" s="5"/>
      <c r="S75" s="5"/>
      <c r="T75" s="5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5"/>
      <c r="Q76" s="5"/>
      <c r="R76" s="5"/>
      <c r="S76" s="5"/>
      <c r="T76" s="5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5"/>
      <c r="Q77" s="5"/>
      <c r="R77" s="5"/>
      <c r="S77" s="5"/>
      <c r="T77" s="5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5"/>
      <c r="Q78" s="5"/>
      <c r="R78" s="5"/>
      <c r="S78" s="5"/>
      <c r="T78" s="5"/>
    </row>
    <row r="79" ht="33.0" customHeight="1">
      <c r="A79" s="105" t="s">
        <v>22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3"/>
      <c r="P79" s="106"/>
      <c r="Q79" s="5"/>
      <c r="R79" s="5"/>
      <c r="S79" s="5"/>
      <c r="T79" s="5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P80" s="6"/>
      <c r="Q80" s="5"/>
      <c r="R80" s="5"/>
      <c r="S80" s="5"/>
      <c r="T80" s="5"/>
    </row>
    <row r="81" ht="15.75" customHeight="1">
      <c r="A81" s="107" t="s">
        <v>65</v>
      </c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9" t="s">
        <v>9</v>
      </c>
      <c r="M81" s="109" t="s">
        <v>10</v>
      </c>
      <c r="N81" s="109" t="s">
        <v>11</v>
      </c>
      <c r="O81" s="110" t="s">
        <v>12</v>
      </c>
      <c r="P81" s="6"/>
      <c r="Q81" s="5"/>
      <c r="R81" s="5"/>
      <c r="S81" s="5"/>
      <c r="T81" s="5"/>
    </row>
    <row r="82" ht="15.75" customHeight="1">
      <c r="A82" s="111" t="s">
        <v>66</v>
      </c>
      <c r="B82" s="108"/>
      <c r="C82" s="108"/>
      <c r="D82" s="108"/>
      <c r="E82" s="108"/>
      <c r="F82" s="108"/>
      <c r="G82" s="108"/>
      <c r="H82" s="108"/>
      <c r="I82" s="108"/>
      <c r="J82" s="108"/>
      <c r="K82" s="108"/>
      <c r="L82" s="112"/>
      <c r="M82" s="112"/>
      <c r="N82" s="112"/>
      <c r="O82" s="112"/>
      <c r="P82" s="6"/>
      <c r="Q82" s="5"/>
      <c r="R82" s="5"/>
      <c r="S82" s="5"/>
      <c r="T82" s="5"/>
    </row>
    <row r="83" ht="15.75" customHeight="1">
      <c r="A83" s="108"/>
      <c r="B83" s="108" t="s">
        <v>67</v>
      </c>
      <c r="C83" s="113">
        <v>200000.0</v>
      </c>
      <c r="D83" s="113">
        <v>200000.0</v>
      </c>
      <c r="E83" s="113">
        <v>350000.0</v>
      </c>
      <c r="F83" s="113">
        <v>290000.0</v>
      </c>
      <c r="G83" s="114">
        <v>230000.0</v>
      </c>
      <c r="H83" s="114">
        <v>340000.0</v>
      </c>
      <c r="I83" s="114">
        <v>230000.0</v>
      </c>
      <c r="J83" s="115">
        <v>155000.0</v>
      </c>
      <c r="K83" s="116">
        <v>130000.0</v>
      </c>
      <c r="L83" s="117">
        <v>150000.0</v>
      </c>
      <c r="M83" s="114">
        <v>70000.0</v>
      </c>
      <c r="N83" s="114">
        <v>70000.0</v>
      </c>
      <c r="O83" s="112">
        <v>219000.0</v>
      </c>
      <c r="P83" s="118"/>
      <c r="Q83" s="118"/>
      <c r="R83" s="118"/>
      <c r="S83" s="118"/>
      <c r="T83" s="118"/>
      <c r="U83" s="119"/>
      <c r="V83" s="119"/>
      <c r="W83" s="119"/>
      <c r="X83" s="119"/>
      <c r="Y83" s="119"/>
      <c r="Z83" s="119"/>
      <c r="AA83" s="119"/>
      <c r="AB83" s="119"/>
      <c r="AC83" s="119"/>
      <c r="AD83" s="119"/>
      <c r="AE83" s="119"/>
      <c r="AF83" s="119"/>
    </row>
    <row r="84" ht="15.75" customHeight="1">
      <c r="A84" s="120"/>
      <c r="B84" s="108" t="s">
        <v>68</v>
      </c>
      <c r="C84" s="113">
        <v>45000.0</v>
      </c>
      <c r="D84" s="113">
        <v>45000.0</v>
      </c>
      <c r="E84" s="113">
        <v>45000.0</v>
      </c>
      <c r="F84" s="113">
        <v>45000.0</v>
      </c>
      <c r="G84" s="112">
        <v>45000.0</v>
      </c>
      <c r="H84" s="114">
        <v>45000.0</v>
      </c>
      <c r="I84" s="112">
        <v>45000.0</v>
      </c>
      <c r="J84" s="121">
        <v>35000.0</v>
      </c>
      <c r="K84" s="116">
        <v>35000.0</v>
      </c>
      <c r="L84" s="114">
        <v>45000.0</v>
      </c>
      <c r="M84" s="114">
        <v>45000.0</v>
      </c>
      <c r="N84" s="114">
        <v>45000.0</v>
      </c>
      <c r="O84" s="112">
        <v>45000.0</v>
      </c>
      <c r="P84" s="5"/>
      <c r="Q84" s="5"/>
      <c r="R84" s="5"/>
      <c r="S84" s="5"/>
      <c r="T84" s="5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</row>
    <row r="85" ht="15.75" customHeight="1">
      <c r="A85" s="122"/>
      <c r="B85" s="123" t="s">
        <v>69</v>
      </c>
      <c r="C85" s="114">
        <v>-33500.0</v>
      </c>
      <c r="D85" s="114">
        <v>-120000.0</v>
      </c>
      <c r="E85" s="114">
        <v>-132000.0</v>
      </c>
      <c r="F85" s="114">
        <v>-132000.0</v>
      </c>
      <c r="G85" s="112">
        <v>-167000.0</v>
      </c>
      <c r="H85" s="114">
        <v>-154831.0</v>
      </c>
      <c r="I85" s="112">
        <v>-167000.0</v>
      </c>
      <c r="J85" s="124">
        <v>0.0</v>
      </c>
      <c r="K85" s="125">
        <v>-17320.0</v>
      </c>
      <c r="L85" s="117">
        <v>-125000.0</v>
      </c>
      <c r="M85" s="114">
        <v>0.0</v>
      </c>
      <c r="N85" s="114">
        <v>0.0</v>
      </c>
      <c r="O85" s="112">
        <v>-167000.0</v>
      </c>
      <c r="P85" s="126"/>
      <c r="Q85" s="126"/>
      <c r="R85" s="126"/>
      <c r="S85" s="126"/>
      <c r="T85" s="126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</row>
    <row r="86" ht="15.75" customHeight="1">
      <c r="A86" s="122"/>
      <c r="B86" s="123" t="s">
        <v>70</v>
      </c>
      <c r="C86" s="123">
        <v>-50000.0</v>
      </c>
      <c r="D86" s="123">
        <v>-35000.0</v>
      </c>
      <c r="E86" s="123">
        <v>-37500.0</v>
      </c>
      <c r="F86" s="123">
        <v>-37500.0</v>
      </c>
      <c r="G86" s="112">
        <v>-58000.0</v>
      </c>
      <c r="H86" s="114">
        <v>-9000.0</v>
      </c>
      <c r="I86" s="112">
        <v>-58000.0</v>
      </c>
      <c r="J86" s="127">
        <v>-27500.0</v>
      </c>
      <c r="K86" s="128">
        <v>-40000.0</v>
      </c>
      <c r="L86" s="114">
        <v>-20000.0</v>
      </c>
      <c r="M86" s="114">
        <v>-11250.0</v>
      </c>
      <c r="N86" s="114">
        <v>-12000.0</v>
      </c>
      <c r="O86" s="112">
        <v>-58000.0</v>
      </c>
      <c r="P86" s="126"/>
      <c r="Q86" s="126"/>
      <c r="R86" s="126"/>
      <c r="S86" s="126"/>
      <c r="T86" s="126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</row>
    <row r="87" ht="15.75" customHeight="1">
      <c r="A87" s="122"/>
      <c r="B87" s="123" t="s">
        <v>71</v>
      </c>
      <c r="C87" s="123">
        <v>-16000.0</v>
      </c>
      <c r="D87" s="123">
        <v>-15000.0</v>
      </c>
      <c r="E87" s="123">
        <v>-15000.0</v>
      </c>
      <c r="F87" s="123">
        <v>-15000.0</v>
      </c>
      <c r="G87" s="114">
        <v>-15000.0</v>
      </c>
      <c r="H87" s="114">
        <v>-15000.0</v>
      </c>
      <c r="I87" s="114">
        <v>-15000.0</v>
      </c>
      <c r="J87" s="124">
        <v>-16000.0</v>
      </c>
      <c r="K87" s="129">
        <v>-16000.0</v>
      </c>
      <c r="L87" s="114">
        <v>-15000.0</v>
      </c>
      <c r="M87" s="114">
        <v>-12000.0</v>
      </c>
      <c r="N87" s="114">
        <v>-11800.0</v>
      </c>
      <c r="O87" s="112">
        <v>-11800.0</v>
      </c>
      <c r="P87" s="126"/>
      <c r="Q87" s="126"/>
      <c r="R87" s="126"/>
      <c r="S87" s="126"/>
      <c r="T87" s="126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</row>
    <row r="88" ht="15.75" customHeight="1">
      <c r="A88" s="120">
        <v>4.1</v>
      </c>
      <c r="B88" s="108" t="s">
        <v>72</v>
      </c>
      <c r="C88" s="108">
        <f t="shared" ref="C88:K88" si="40">SUM(C83:C87)</f>
        <v>145500</v>
      </c>
      <c r="D88" s="108">
        <f t="shared" si="40"/>
        <v>75000</v>
      </c>
      <c r="E88" s="108">
        <f t="shared" si="40"/>
        <v>210500</v>
      </c>
      <c r="F88" s="108">
        <f t="shared" si="40"/>
        <v>150500</v>
      </c>
      <c r="G88" s="108">
        <f t="shared" si="40"/>
        <v>35000</v>
      </c>
      <c r="H88" s="108">
        <f t="shared" si="40"/>
        <v>206169</v>
      </c>
      <c r="I88" s="108">
        <f t="shared" si="40"/>
        <v>35000</v>
      </c>
      <c r="J88" s="130">
        <f t="shared" si="40"/>
        <v>146500</v>
      </c>
      <c r="K88" s="130">
        <f t="shared" si="40"/>
        <v>91680</v>
      </c>
      <c r="L88" s="131">
        <f t="shared" ref="L88:N88" si="41">sum(L83:L87)</f>
        <v>35000</v>
      </c>
      <c r="M88" s="131">
        <f t="shared" si="41"/>
        <v>91750</v>
      </c>
      <c r="N88" s="131">
        <f t="shared" si="41"/>
        <v>91200</v>
      </c>
      <c r="O88" s="131">
        <f>SUM(O83:O87)</f>
        <v>27200</v>
      </c>
      <c r="P88" s="5"/>
      <c r="Q88" s="5"/>
      <c r="R88" s="5"/>
      <c r="S88" s="5"/>
      <c r="T88" s="5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</row>
    <row r="89" ht="15.75" customHeight="1">
      <c r="A89" s="120"/>
      <c r="B89" s="108"/>
      <c r="C89" s="108"/>
      <c r="D89" s="108"/>
      <c r="E89" s="108"/>
      <c r="F89" s="108"/>
      <c r="G89" s="108"/>
      <c r="H89" s="108"/>
      <c r="I89" s="108"/>
      <c r="J89" s="132"/>
      <c r="K89" s="133"/>
      <c r="L89" s="112"/>
      <c r="M89" s="112"/>
      <c r="N89" s="112"/>
      <c r="O89" s="112"/>
      <c r="P89" s="5"/>
      <c r="Q89" s="5"/>
      <c r="R89" s="5"/>
      <c r="S89" s="5"/>
      <c r="T89" s="5"/>
    </row>
    <row r="90" ht="15.75" customHeight="1">
      <c r="A90" s="120"/>
      <c r="B90" s="134" t="s">
        <v>73</v>
      </c>
      <c r="C90" s="135">
        <v>35000.0</v>
      </c>
      <c r="D90" s="135">
        <v>35000.0</v>
      </c>
      <c r="E90" s="135">
        <v>32000.0</v>
      </c>
      <c r="F90" s="135">
        <v>70000.0</v>
      </c>
      <c r="G90" s="135">
        <v>70000.0</v>
      </c>
      <c r="H90" s="130">
        <v>36000.0</v>
      </c>
      <c r="I90" s="130">
        <v>36000.0</v>
      </c>
      <c r="J90" s="136">
        <v>0.0</v>
      </c>
      <c r="K90" s="137">
        <v>30000.0</v>
      </c>
      <c r="L90" s="138">
        <v>20000.0</v>
      </c>
      <c r="M90" s="138">
        <v>0.0</v>
      </c>
      <c r="N90" s="138">
        <v>25000.0</v>
      </c>
      <c r="O90" s="139">
        <v>36000.0</v>
      </c>
      <c r="P90" s="5"/>
      <c r="Q90" s="5"/>
      <c r="R90" s="5"/>
      <c r="S90" s="5"/>
      <c r="T90" s="5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</row>
    <row r="91" ht="15.75" customHeight="1">
      <c r="A91" s="122"/>
      <c r="B91" s="140" t="s">
        <v>74</v>
      </c>
      <c r="C91" s="140">
        <v>-30000.0</v>
      </c>
      <c r="D91" s="140">
        <v>-28000.0</v>
      </c>
      <c r="E91" s="140">
        <v>-25000.0</v>
      </c>
      <c r="F91" s="140">
        <v>-65000.0</v>
      </c>
      <c r="G91" s="140">
        <v>-65000.0</v>
      </c>
      <c r="H91" s="141">
        <v>-33400.0</v>
      </c>
      <c r="I91" s="141">
        <v>-33400.0</v>
      </c>
      <c r="J91" s="124">
        <v>0.0</v>
      </c>
      <c r="K91" s="141">
        <v>-23000.0</v>
      </c>
      <c r="L91" s="138">
        <v>-23000.0</v>
      </c>
      <c r="M91" s="138">
        <v>0.0</v>
      </c>
      <c r="N91" s="138">
        <v>-23000.0</v>
      </c>
      <c r="O91" s="139">
        <v>-33400.0</v>
      </c>
      <c r="P91" s="126"/>
      <c r="Q91" s="126"/>
      <c r="R91" s="126"/>
      <c r="S91" s="126"/>
      <c r="T91" s="126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</row>
    <row r="92" ht="15.75" customHeight="1">
      <c r="A92" s="142">
        <v>4.2</v>
      </c>
      <c r="B92" s="108" t="s">
        <v>75</v>
      </c>
      <c r="C92" s="130">
        <f t="shared" ref="C92:I92" si="42">SUM(C90:C91)</f>
        <v>5000</v>
      </c>
      <c r="D92" s="130">
        <f t="shared" si="42"/>
        <v>7000</v>
      </c>
      <c r="E92" s="130">
        <f t="shared" si="42"/>
        <v>7000</v>
      </c>
      <c r="F92" s="130">
        <f t="shared" si="42"/>
        <v>5000</v>
      </c>
      <c r="G92" s="130">
        <f t="shared" si="42"/>
        <v>5000</v>
      </c>
      <c r="H92" s="130">
        <f t="shared" si="42"/>
        <v>2600</v>
      </c>
      <c r="I92" s="130">
        <f t="shared" si="42"/>
        <v>2600</v>
      </c>
      <c r="J92" s="115">
        <v>0.0</v>
      </c>
      <c r="K92" s="143">
        <f>SUM(K90:K91)</f>
        <v>7000</v>
      </c>
      <c r="L92" s="144">
        <f t="shared" ref="L92:N92" si="43">sum(L90:L91)</f>
        <v>-3000</v>
      </c>
      <c r="M92" s="144">
        <f t="shared" si="43"/>
        <v>0</v>
      </c>
      <c r="N92" s="144">
        <f t="shared" si="43"/>
        <v>2000</v>
      </c>
      <c r="O92" s="145">
        <f>SUM(O90:O91)</f>
        <v>2600</v>
      </c>
      <c r="P92" s="5"/>
      <c r="Q92" s="5"/>
      <c r="R92" s="5"/>
      <c r="S92" s="5"/>
      <c r="T92" s="5"/>
    </row>
    <row r="93" ht="15.75" customHeight="1">
      <c r="A93" s="146"/>
      <c r="B93" s="111"/>
      <c r="C93" s="111"/>
      <c r="D93" s="111"/>
      <c r="E93" s="111"/>
      <c r="F93" s="111"/>
      <c r="G93" s="111"/>
      <c r="H93" s="107"/>
      <c r="I93" s="107"/>
      <c r="J93" s="147"/>
      <c r="K93" s="148"/>
      <c r="L93" s="149"/>
      <c r="M93" s="149"/>
      <c r="N93" s="149"/>
      <c r="O93" s="149"/>
      <c r="P93" s="150"/>
      <c r="Q93" s="150"/>
      <c r="R93" s="150"/>
      <c r="S93" s="150"/>
      <c r="T93" s="150"/>
      <c r="U93" s="104"/>
      <c r="V93" s="104"/>
      <c r="W93" s="104"/>
      <c r="X93" s="104"/>
      <c r="Y93" s="104"/>
      <c r="Z93" s="104"/>
      <c r="AA93" s="104"/>
      <c r="AB93" s="104"/>
      <c r="AC93" s="104"/>
      <c r="AD93" s="104"/>
      <c r="AE93" s="104"/>
      <c r="AF93" s="104"/>
    </row>
    <row r="94" ht="15.75" customHeight="1">
      <c r="A94" s="146"/>
      <c r="B94" s="111" t="s">
        <v>76</v>
      </c>
      <c r="C94" s="111">
        <f t="shared" ref="C94:E94" si="44">SUM(C88+C92)</f>
        <v>150500</v>
      </c>
      <c r="D94" s="111">
        <f t="shared" si="44"/>
        <v>82000</v>
      </c>
      <c r="E94" s="111">
        <f t="shared" si="44"/>
        <v>217500</v>
      </c>
      <c r="F94" s="111">
        <f t="shared" ref="F94:N94" si="45">sum(F88+F92)</f>
        <v>155500</v>
      </c>
      <c r="G94" s="111">
        <f t="shared" si="45"/>
        <v>40000</v>
      </c>
      <c r="H94" s="111">
        <f t="shared" si="45"/>
        <v>208769</v>
      </c>
      <c r="I94" s="111">
        <f t="shared" si="45"/>
        <v>37600</v>
      </c>
      <c r="J94" s="151">
        <f t="shared" si="45"/>
        <v>146500</v>
      </c>
      <c r="K94" s="143">
        <f t="shared" si="45"/>
        <v>98680</v>
      </c>
      <c r="L94" s="152">
        <f t="shared" si="45"/>
        <v>32000</v>
      </c>
      <c r="M94" s="152">
        <f t="shared" si="45"/>
        <v>91750</v>
      </c>
      <c r="N94" s="152">
        <f t="shared" si="45"/>
        <v>93200</v>
      </c>
      <c r="O94" s="152">
        <f>SUM(O88,O92)</f>
        <v>29800</v>
      </c>
      <c r="P94" s="150"/>
      <c r="Q94" s="150"/>
      <c r="R94" s="150"/>
      <c r="S94" s="150"/>
      <c r="T94" s="150"/>
      <c r="U94" s="104"/>
      <c r="V94" s="104"/>
      <c r="W94" s="104"/>
      <c r="X94" s="104"/>
      <c r="Y94" s="104"/>
      <c r="Z94" s="104"/>
      <c r="AA94" s="104"/>
      <c r="AB94" s="104"/>
      <c r="AC94" s="104"/>
      <c r="AD94" s="104"/>
      <c r="AE94" s="104"/>
      <c r="AF94" s="104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5"/>
      <c r="Q95" s="5"/>
      <c r="R95" s="5"/>
      <c r="S95" s="5"/>
      <c r="T95" s="5"/>
    </row>
    <row r="96" ht="15.75" customHeight="1">
      <c r="A96" s="153" t="s">
        <v>77</v>
      </c>
      <c r="B96" s="154"/>
      <c r="C96" s="154"/>
      <c r="D96" s="154"/>
      <c r="E96" s="154"/>
      <c r="F96" s="154"/>
      <c r="G96" s="154"/>
      <c r="H96" s="154"/>
      <c r="I96" s="154"/>
      <c r="J96" s="154"/>
      <c r="K96" s="154"/>
      <c r="L96" s="155" t="s">
        <v>9</v>
      </c>
      <c r="M96" s="155" t="s">
        <v>10</v>
      </c>
      <c r="N96" s="155" t="s">
        <v>11</v>
      </c>
      <c r="O96" s="156" t="s">
        <v>12</v>
      </c>
      <c r="P96" s="5"/>
      <c r="Q96" s="5"/>
      <c r="R96" s="5"/>
      <c r="S96" s="5"/>
      <c r="T96" s="5"/>
    </row>
    <row r="97" ht="15.75" customHeight="1">
      <c r="A97" s="157" t="s">
        <v>24</v>
      </c>
      <c r="B97" s="154"/>
      <c r="C97" s="154"/>
      <c r="D97" s="154"/>
      <c r="E97" s="154"/>
      <c r="F97" s="154"/>
      <c r="G97" s="154"/>
      <c r="H97" s="154"/>
      <c r="I97" s="154"/>
      <c r="J97" s="154"/>
      <c r="K97" s="154"/>
      <c r="L97" s="158"/>
      <c r="M97" s="158"/>
      <c r="N97" s="158"/>
      <c r="O97" s="158"/>
      <c r="P97" s="5"/>
      <c r="Q97" s="5"/>
      <c r="R97" s="5"/>
      <c r="S97" s="5"/>
      <c r="T97" s="5"/>
    </row>
    <row r="98" ht="15.75" customHeight="1">
      <c r="A98" s="154"/>
      <c r="B98" s="159" t="s">
        <v>78</v>
      </c>
      <c r="C98" s="159"/>
      <c r="D98" s="159"/>
      <c r="E98" s="159"/>
      <c r="F98" s="159"/>
      <c r="G98" s="159"/>
      <c r="H98" s="159"/>
      <c r="I98" s="159"/>
      <c r="J98" s="159"/>
      <c r="K98" s="159"/>
      <c r="L98" s="160"/>
      <c r="M98" s="160"/>
      <c r="N98" s="160"/>
      <c r="O98" s="160"/>
      <c r="P98" s="5"/>
      <c r="Q98" s="5"/>
      <c r="R98" s="5"/>
      <c r="S98" s="5"/>
      <c r="T98" s="5"/>
    </row>
    <row r="99" ht="15.75" customHeight="1">
      <c r="A99" s="161"/>
      <c r="B99" s="162" t="s">
        <v>68</v>
      </c>
      <c r="C99" s="162">
        <v>60000.0</v>
      </c>
      <c r="D99" s="162">
        <v>60000.0</v>
      </c>
      <c r="E99" s="162">
        <v>57000.0</v>
      </c>
      <c r="F99" s="162">
        <v>50000.0</v>
      </c>
      <c r="G99" s="162">
        <v>40000.0</v>
      </c>
      <c r="H99" s="162">
        <v>40000.0</v>
      </c>
      <c r="I99" s="162">
        <v>40000.0</v>
      </c>
      <c r="J99" s="163">
        <v>40000.0</v>
      </c>
      <c r="K99" s="164">
        <v>30000.0</v>
      </c>
      <c r="L99" s="165">
        <v>30000.0</v>
      </c>
      <c r="M99" s="166">
        <v>15000.0</v>
      </c>
      <c r="N99" s="166">
        <v>25000.0</v>
      </c>
      <c r="O99" s="167">
        <v>30000.0</v>
      </c>
      <c r="P99" s="126"/>
      <c r="Q99" s="126"/>
      <c r="R99" s="126"/>
      <c r="S99" s="126"/>
      <c r="T99" s="126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</row>
    <row r="100" ht="15.75" customHeight="1">
      <c r="A100" s="161"/>
      <c r="B100" s="162" t="s">
        <v>79</v>
      </c>
      <c r="C100" s="162">
        <v>4500.0</v>
      </c>
      <c r="D100" s="162">
        <v>4500.0</v>
      </c>
      <c r="E100" s="162">
        <v>4500.0</v>
      </c>
      <c r="F100" s="162">
        <v>4500.0</v>
      </c>
      <c r="G100" s="162">
        <v>4500.0</v>
      </c>
      <c r="H100" s="162">
        <v>4500.0</v>
      </c>
      <c r="I100" s="162">
        <v>4500.0</v>
      </c>
      <c r="J100" s="163">
        <v>3000.0</v>
      </c>
      <c r="K100" s="164">
        <v>4500.0</v>
      </c>
      <c r="L100" s="166">
        <v>4500.0</v>
      </c>
      <c r="M100" s="166">
        <v>4500.0</v>
      </c>
      <c r="N100" s="166">
        <v>4500.0</v>
      </c>
      <c r="O100" s="167">
        <v>4500.0</v>
      </c>
      <c r="P100" s="126"/>
      <c r="Q100" s="126"/>
      <c r="R100" s="126"/>
      <c r="S100" s="126"/>
      <c r="T100" s="126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</row>
    <row r="101" ht="15.75" customHeight="1">
      <c r="A101" s="168"/>
      <c r="B101" s="162" t="s">
        <v>80</v>
      </c>
      <c r="C101" s="162">
        <v>15000.0</v>
      </c>
      <c r="D101" s="162">
        <v>15000.0</v>
      </c>
      <c r="E101" s="162">
        <v>15000.0</v>
      </c>
      <c r="F101" s="162">
        <v>25000.0</v>
      </c>
      <c r="G101" s="162">
        <v>25000.0</v>
      </c>
      <c r="H101" s="162">
        <v>25000.0</v>
      </c>
      <c r="I101" s="162">
        <v>30000.0</v>
      </c>
      <c r="J101" s="163">
        <v>30000.0</v>
      </c>
      <c r="K101" s="169">
        <v>52000.0</v>
      </c>
      <c r="L101" s="170">
        <v>25000.0</v>
      </c>
      <c r="M101" s="166">
        <v>40000.0</v>
      </c>
      <c r="N101" s="166">
        <v>10000.0</v>
      </c>
      <c r="O101" s="167">
        <v>2500.0</v>
      </c>
      <c r="P101" s="126"/>
      <c r="Q101" s="126"/>
      <c r="R101" s="126"/>
      <c r="S101" s="126"/>
      <c r="T101" s="126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</row>
    <row r="102" ht="15.75" customHeight="1">
      <c r="A102" s="171">
        <v>5.1</v>
      </c>
      <c r="B102" s="172" t="s">
        <v>81</v>
      </c>
      <c r="C102" s="173">
        <f t="shared" ref="C102:K102" si="46">SUM(C99:C101)</f>
        <v>79500</v>
      </c>
      <c r="D102" s="173">
        <f t="shared" si="46"/>
        <v>79500</v>
      </c>
      <c r="E102" s="173">
        <f t="shared" si="46"/>
        <v>76500</v>
      </c>
      <c r="F102" s="173">
        <f t="shared" si="46"/>
        <v>79500</v>
      </c>
      <c r="G102" s="174">
        <f t="shared" si="46"/>
        <v>69500</v>
      </c>
      <c r="H102" s="172">
        <f t="shared" si="46"/>
        <v>69500</v>
      </c>
      <c r="I102" s="172">
        <f t="shared" si="46"/>
        <v>74500</v>
      </c>
      <c r="J102" s="164">
        <f t="shared" si="46"/>
        <v>73000</v>
      </c>
      <c r="K102" s="164">
        <f t="shared" si="46"/>
        <v>86500</v>
      </c>
      <c r="L102" s="175">
        <f t="shared" ref="L102:N102" si="47">sum(L99:L101)</f>
        <v>59500</v>
      </c>
      <c r="M102" s="175">
        <f t="shared" si="47"/>
        <v>59500</v>
      </c>
      <c r="N102" s="175">
        <f t="shared" si="47"/>
        <v>39500</v>
      </c>
      <c r="O102" s="175">
        <f>SUM(O99:O101)</f>
        <v>37000</v>
      </c>
      <c r="P102" s="5"/>
      <c r="Q102" s="5"/>
      <c r="R102" s="5"/>
      <c r="S102" s="5"/>
      <c r="T102" s="5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</row>
    <row r="103" ht="15.75" customHeight="1">
      <c r="A103" s="171">
        <v>5.2</v>
      </c>
      <c r="B103" s="154" t="s">
        <v>82</v>
      </c>
      <c r="C103" s="176">
        <v>12000.0</v>
      </c>
      <c r="D103" s="176">
        <v>12000.0</v>
      </c>
      <c r="E103" s="176">
        <v>12000.0</v>
      </c>
      <c r="F103" s="176">
        <v>12000.0</v>
      </c>
      <c r="G103" s="176">
        <v>12000.0</v>
      </c>
      <c r="H103" s="176">
        <v>12000.0</v>
      </c>
      <c r="I103" s="176">
        <v>12000.0</v>
      </c>
      <c r="J103" s="164">
        <v>12000.0</v>
      </c>
      <c r="K103" s="164">
        <v>12000.0</v>
      </c>
      <c r="L103" s="177">
        <v>12000.0</v>
      </c>
      <c r="M103" s="177">
        <v>12000.0</v>
      </c>
      <c r="N103" s="177">
        <v>12000.0</v>
      </c>
      <c r="O103" s="175">
        <v>12000.0</v>
      </c>
      <c r="P103" s="5"/>
      <c r="Q103" s="5"/>
      <c r="R103" s="5"/>
      <c r="S103" s="5"/>
      <c r="T103" s="5"/>
    </row>
    <row r="104" ht="15.75" customHeight="1">
      <c r="A104" s="171">
        <v>5.3</v>
      </c>
      <c r="B104" s="154" t="s">
        <v>83</v>
      </c>
      <c r="C104" s="176">
        <v>4000.0</v>
      </c>
      <c r="D104" s="176">
        <v>4000.0</v>
      </c>
      <c r="E104" s="176">
        <v>4000.0</v>
      </c>
      <c r="F104" s="176">
        <v>4000.0</v>
      </c>
      <c r="G104" s="176">
        <v>4000.0</v>
      </c>
      <c r="H104" s="176">
        <v>4000.0</v>
      </c>
      <c r="I104" s="176">
        <v>4000.0</v>
      </c>
      <c r="J104" s="178">
        <v>2500.0</v>
      </c>
      <c r="K104" s="164">
        <v>4000.0</v>
      </c>
      <c r="L104" s="177">
        <v>4000.0</v>
      </c>
      <c r="M104" s="177">
        <v>4000.0</v>
      </c>
      <c r="N104" s="177">
        <v>4000.0</v>
      </c>
      <c r="O104" s="175">
        <v>4000.0</v>
      </c>
      <c r="P104" s="5"/>
      <c r="Q104" s="5"/>
      <c r="R104" s="5"/>
      <c r="S104" s="5"/>
      <c r="T104" s="5"/>
    </row>
    <row r="105" ht="15.75" customHeight="1">
      <c r="A105" s="171">
        <v>5.4</v>
      </c>
      <c r="B105" s="154" t="s">
        <v>84</v>
      </c>
      <c r="C105" s="176">
        <v>35000.0</v>
      </c>
      <c r="D105" s="176">
        <v>35000.0</v>
      </c>
      <c r="E105" s="176">
        <v>35000.0</v>
      </c>
      <c r="F105" s="176">
        <v>35000.0</v>
      </c>
      <c r="G105" s="176">
        <v>35000.0</v>
      </c>
      <c r="H105" s="176">
        <v>12000.0</v>
      </c>
      <c r="I105" s="176">
        <v>12000.0</v>
      </c>
      <c r="J105" s="178">
        <v>25000.0</v>
      </c>
      <c r="K105" s="179">
        <v>20000.0</v>
      </c>
      <c r="L105" s="177">
        <v>12000.0</v>
      </c>
      <c r="M105" s="177">
        <v>12000.0</v>
      </c>
      <c r="N105" s="177">
        <v>12000.0</v>
      </c>
      <c r="O105" s="175">
        <v>12000.0</v>
      </c>
      <c r="P105" s="5"/>
      <c r="Q105" s="5"/>
      <c r="R105" s="5"/>
      <c r="S105" s="5"/>
      <c r="T105" s="5"/>
    </row>
    <row r="106" ht="15.75" customHeight="1">
      <c r="A106" s="171">
        <v>5.5</v>
      </c>
      <c r="B106" s="154" t="s">
        <v>85</v>
      </c>
      <c r="C106" s="176">
        <v>30000.0</v>
      </c>
      <c r="D106" s="176">
        <v>30000.0</v>
      </c>
      <c r="E106" s="176">
        <v>30000.0</v>
      </c>
      <c r="F106" s="176">
        <v>30000.0</v>
      </c>
      <c r="G106" s="176">
        <v>30000.0</v>
      </c>
      <c r="H106" s="176">
        <v>30000.0</v>
      </c>
      <c r="I106" s="176">
        <v>30000.0</v>
      </c>
      <c r="J106" s="164">
        <v>30000.0</v>
      </c>
      <c r="K106" s="164">
        <v>30000.0</v>
      </c>
      <c r="L106" s="177">
        <v>30000.0</v>
      </c>
      <c r="M106" s="177">
        <v>30000.0</v>
      </c>
      <c r="N106" s="177">
        <v>30000.0</v>
      </c>
      <c r="O106" s="175">
        <v>10000.0</v>
      </c>
      <c r="P106" s="5"/>
      <c r="Q106" s="5"/>
      <c r="R106" s="5"/>
      <c r="S106" s="5"/>
      <c r="T106" s="5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</row>
    <row r="107" ht="15.75" customHeight="1">
      <c r="A107" s="171">
        <v>5.6</v>
      </c>
      <c r="B107" s="154" t="s">
        <v>86</v>
      </c>
      <c r="C107" s="176">
        <v>26000.0</v>
      </c>
      <c r="D107" s="176">
        <v>26000.0</v>
      </c>
      <c r="E107" s="176">
        <v>24000.0</v>
      </c>
      <c r="F107" s="176">
        <v>24000.0</v>
      </c>
      <c r="G107" s="176">
        <v>24000.0</v>
      </c>
      <c r="H107" s="176">
        <v>24000.0</v>
      </c>
      <c r="I107" s="176">
        <v>24000.0</v>
      </c>
      <c r="J107" s="178">
        <v>24000.0</v>
      </c>
      <c r="K107" s="180">
        <v>24000.0</v>
      </c>
      <c r="L107" s="177">
        <v>24000.0</v>
      </c>
      <c r="M107" s="177">
        <v>24000.0</v>
      </c>
      <c r="N107" s="177">
        <v>24000.0</v>
      </c>
      <c r="O107" s="175">
        <v>24000.0</v>
      </c>
      <c r="P107" s="5"/>
      <c r="Q107" s="5"/>
      <c r="R107" s="5"/>
      <c r="S107" s="5"/>
      <c r="T107" s="5"/>
    </row>
    <row r="108" ht="15.75" customHeight="1">
      <c r="A108" s="171">
        <v>5.7</v>
      </c>
      <c r="B108" s="154" t="s">
        <v>87</v>
      </c>
      <c r="C108" s="176">
        <v>40000.0</v>
      </c>
      <c r="D108" s="176">
        <v>45000.0</v>
      </c>
      <c r="E108" s="176">
        <v>30000.0</v>
      </c>
      <c r="F108" s="176">
        <v>30000.0</v>
      </c>
      <c r="G108" s="176">
        <v>30000.0</v>
      </c>
      <c r="H108" s="176">
        <v>30000.0</v>
      </c>
      <c r="I108" s="176">
        <v>30000.0</v>
      </c>
      <c r="J108" s="181">
        <v>20000.0</v>
      </c>
      <c r="K108" s="180">
        <v>50000.0</v>
      </c>
      <c r="L108" s="177">
        <v>50000.0</v>
      </c>
      <c r="M108" s="177">
        <v>50000.0</v>
      </c>
      <c r="N108" s="177">
        <v>50000.0</v>
      </c>
      <c r="O108" s="175">
        <v>50000.0</v>
      </c>
      <c r="P108" s="5"/>
      <c r="Q108" s="5"/>
      <c r="R108" s="5"/>
      <c r="S108" s="5"/>
      <c r="T108" s="5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</row>
    <row r="109" ht="15.75" customHeight="1">
      <c r="A109" s="171">
        <v>5.8</v>
      </c>
      <c r="B109" s="154" t="s">
        <v>88</v>
      </c>
      <c r="C109" s="176">
        <v>5000.0</v>
      </c>
      <c r="D109" s="176">
        <v>5000.0</v>
      </c>
      <c r="E109" s="176">
        <v>5000.0</v>
      </c>
      <c r="F109" s="176">
        <v>5000.0</v>
      </c>
      <c r="G109" s="176">
        <v>5000.0</v>
      </c>
      <c r="H109" s="176">
        <v>5000.0</v>
      </c>
      <c r="I109" s="176">
        <v>5000.0</v>
      </c>
      <c r="J109" s="181">
        <v>5000.0</v>
      </c>
      <c r="K109" s="180">
        <v>5000.0</v>
      </c>
      <c r="L109" s="182">
        <v>5000.0</v>
      </c>
      <c r="M109" s="182">
        <v>5000.0</v>
      </c>
      <c r="N109" s="183">
        <v>5000.0</v>
      </c>
      <c r="O109" s="184">
        <v>5000.0</v>
      </c>
      <c r="P109" s="5"/>
      <c r="Q109" s="5"/>
      <c r="R109" s="5"/>
      <c r="S109" s="5"/>
      <c r="T109" s="5"/>
    </row>
    <row r="110" ht="15.75" customHeight="1">
      <c r="A110" s="171">
        <v>5.9</v>
      </c>
      <c r="B110" s="154" t="s">
        <v>89</v>
      </c>
      <c r="C110" s="176">
        <v>25000.0</v>
      </c>
      <c r="D110" s="176">
        <v>25000.0</v>
      </c>
      <c r="E110" s="176">
        <v>25000.0</v>
      </c>
      <c r="F110" s="176">
        <v>25000.0</v>
      </c>
      <c r="G110" s="176">
        <v>25000.0</v>
      </c>
      <c r="H110" s="176">
        <v>25000.0</v>
      </c>
      <c r="I110" s="176">
        <v>25000.0</v>
      </c>
      <c r="J110" s="178">
        <v>25000.0</v>
      </c>
      <c r="K110" s="164">
        <v>20000.0</v>
      </c>
      <c r="L110" s="177">
        <v>20000.0</v>
      </c>
      <c r="M110" s="177">
        <v>20000.0</v>
      </c>
      <c r="N110" s="177">
        <v>25000.0</v>
      </c>
      <c r="O110" s="175">
        <v>25000.0</v>
      </c>
      <c r="P110" s="5"/>
      <c r="Q110" s="5"/>
      <c r="R110" s="5"/>
      <c r="S110" s="5"/>
      <c r="T110" s="5"/>
    </row>
    <row r="111" ht="15.75" customHeight="1">
      <c r="A111" s="171">
        <v>5.91</v>
      </c>
      <c r="B111" s="154" t="s">
        <v>90</v>
      </c>
      <c r="C111" s="176">
        <v>10000.0</v>
      </c>
      <c r="D111" s="176">
        <v>10000.0</v>
      </c>
      <c r="E111" s="176">
        <v>10000.0</v>
      </c>
      <c r="F111" s="176">
        <v>10000.0</v>
      </c>
      <c r="G111" s="176">
        <v>10000.0</v>
      </c>
      <c r="H111" s="176">
        <v>10000.0</v>
      </c>
      <c r="I111" s="176">
        <v>10000.0</v>
      </c>
      <c r="J111" s="178">
        <v>10000.0</v>
      </c>
      <c r="K111" s="164">
        <v>10000.0</v>
      </c>
      <c r="L111" s="177">
        <v>10000.0</v>
      </c>
      <c r="M111" s="177">
        <v>10000.0</v>
      </c>
      <c r="N111" s="177">
        <v>10000.0</v>
      </c>
      <c r="O111" s="175">
        <v>10000.0</v>
      </c>
      <c r="P111" s="5"/>
      <c r="Q111" s="5"/>
      <c r="R111" s="5"/>
      <c r="S111" s="5"/>
      <c r="T111" s="5"/>
    </row>
    <row r="112" ht="15.75" customHeight="1">
      <c r="A112" s="171">
        <v>5.92</v>
      </c>
      <c r="B112" s="185" t="s">
        <v>68</v>
      </c>
      <c r="C112" s="186">
        <v>240000.0</v>
      </c>
      <c r="D112" s="186">
        <v>240000.0</v>
      </c>
      <c r="E112" s="186">
        <v>235000.0</v>
      </c>
      <c r="F112" s="186">
        <v>235000.0</v>
      </c>
      <c r="G112" s="186">
        <v>225000.0</v>
      </c>
      <c r="H112" s="186">
        <v>200000.0</v>
      </c>
      <c r="I112" s="186">
        <v>200000.0</v>
      </c>
      <c r="J112" s="187">
        <v>180000.0</v>
      </c>
      <c r="K112" s="179">
        <v>180000.0</v>
      </c>
      <c r="L112" s="188">
        <v>178000.0</v>
      </c>
      <c r="M112" s="188">
        <v>178000.0</v>
      </c>
      <c r="N112" s="188">
        <v>178000.0</v>
      </c>
      <c r="O112" s="189">
        <v>178000.0</v>
      </c>
      <c r="P112" s="5"/>
      <c r="Q112" s="5"/>
      <c r="R112" s="5"/>
      <c r="S112" s="5"/>
      <c r="T112" s="5"/>
    </row>
    <row r="113" ht="15.75" customHeight="1">
      <c r="A113" s="171">
        <v>5.94</v>
      </c>
      <c r="B113" s="190" t="s">
        <v>91</v>
      </c>
      <c r="C113" s="191">
        <v>10000.0</v>
      </c>
      <c r="D113" s="191">
        <v>10000.0</v>
      </c>
      <c r="E113" s="191">
        <v>5000.0</v>
      </c>
      <c r="F113" s="191">
        <v>5000.0</v>
      </c>
      <c r="G113" s="191">
        <v>5000.0</v>
      </c>
      <c r="H113" s="191">
        <v>5000.0</v>
      </c>
      <c r="I113" s="191">
        <v>3000.0</v>
      </c>
      <c r="J113" s="187">
        <v>3000.0</v>
      </c>
      <c r="K113" s="180">
        <v>3000.0</v>
      </c>
      <c r="L113" s="188">
        <v>3000.0</v>
      </c>
      <c r="M113" s="188">
        <v>3000.0</v>
      </c>
      <c r="N113" s="188">
        <v>3000.0</v>
      </c>
      <c r="O113" s="189">
        <v>3000.0</v>
      </c>
      <c r="P113" s="5"/>
      <c r="Q113" s="5"/>
      <c r="R113" s="5"/>
      <c r="S113" s="5"/>
      <c r="T113" s="5"/>
    </row>
    <row r="114" ht="15.75" customHeight="1">
      <c r="A114" s="171">
        <v>5.95</v>
      </c>
      <c r="B114" s="185" t="s">
        <v>92</v>
      </c>
      <c r="C114" s="186">
        <v>40000.0</v>
      </c>
      <c r="D114" s="186">
        <v>40000.0</v>
      </c>
      <c r="E114" s="186">
        <v>40000.0</v>
      </c>
      <c r="F114" s="186">
        <v>50000.0</v>
      </c>
      <c r="G114" s="186">
        <v>50000.0</v>
      </c>
      <c r="H114" s="186">
        <v>50000.0</v>
      </c>
      <c r="I114" s="186">
        <v>50000.0</v>
      </c>
      <c r="J114" s="192">
        <v>50000.0</v>
      </c>
      <c r="K114" s="180">
        <v>50000.0</v>
      </c>
      <c r="L114" s="188">
        <v>50000.0</v>
      </c>
      <c r="M114" s="188">
        <v>50000.0</v>
      </c>
      <c r="N114" s="188">
        <v>50000.0</v>
      </c>
      <c r="O114" s="189">
        <v>50000.0</v>
      </c>
      <c r="P114" s="5"/>
      <c r="Q114" s="5"/>
      <c r="R114" s="5"/>
      <c r="S114" s="5"/>
      <c r="T114" s="5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</row>
    <row r="115" ht="15.75" customHeight="1">
      <c r="A115" s="158"/>
      <c r="B115" s="157" t="s">
        <v>93</v>
      </c>
      <c r="C115" s="157">
        <f t="shared" ref="C115:D115" si="48">SUM(C102:C114)</f>
        <v>556500</v>
      </c>
      <c r="D115" s="157">
        <f t="shared" si="48"/>
        <v>561500</v>
      </c>
      <c r="E115" s="157">
        <f t="shared" ref="E115:N115" si="49">sum(E102:E114)</f>
        <v>531500</v>
      </c>
      <c r="F115" s="157">
        <f t="shared" si="49"/>
        <v>544500</v>
      </c>
      <c r="G115" s="157">
        <f t="shared" si="49"/>
        <v>524500</v>
      </c>
      <c r="H115" s="157">
        <f t="shared" si="49"/>
        <v>476500</v>
      </c>
      <c r="I115" s="157">
        <f t="shared" si="49"/>
        <v>479500</v>
      </c>
      <c r="J115" s="193">
        <f t="shared" si="49"/>
        <v>459500</v>
      </c>
      <c r="K115" s="194">
        <f t="shared" si="49"/>
        <v>494500</v>
      </c>
      <c r="L115" s="195">
        <f t="shared" si="49"/>
        <v>457500</v>
      </c>
      <c r="M115" s="195">
        <f t="shared" si="49"/>
        <v>457500</v>
      </c>
      <c r="N115" s="195">
        <f t="shared" si="49"/>
        <v>442500</v>
      </c>
      <c r="O115" s="195">
        <f>SUM(O102,O103:O114)</f>
        <v>420000</v>
      </c>
      <c r="P115" s="5"/>
      <c r="Q115" s="5"/>
      <c r="R115" s="5"/>
      <c r="S115" s="5"/>
      <c r="T115" s="5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5"/>
      <c r="Q116" s="5"/>
      <c r="R116" s="5"/>
      <c r="S116" s="5"/>
      <c r="T116" s="5"/>
    </row>
    <row r="117" ht="15.75" customHeight="1">
      <c r="A117" s="196" t="s">
        <v>94</v>
      </c>
      <c r="B117" s="197"/>
      <c r="C117" s="197"/>
      <c r="D117" s="197"/>
      <c r="E117" s="197"/>
      <c r="F117" s="197"/>
      <c r="G117" s="197"/>
      <c r="H117" s="197"/>
      <c r="I117" s="197"/>
      <c r="J117" s="197"/>
      <c r="K117" s="197"/>
      <c r="L117" s="198" t="s">
        <v>9</v>
      </c>
      <c r="M117" s="198" t="s">
        <v>10</v>
      </c>
      <c r="N117" s="199" t="s">
        <v>11</v>
      </c>
      <c r="O117" s="199" t="s">
        <v>12</v>
      </c>
      <c r="P117" s="5"/>
      <c r="Q117" s="5"/>
      <c r="R117" s="5"/>
      <c r="S117" s="5"/>
      <c r="T117" s="5"/>
    </row>
    <row r="118" ht="15.75" customHeight="1">
      <c r="A118" s="200" t="s">
        <v>25</v>
      </c>
      <c r="B118" s="197"/>
      <c r="C118" s="197"/>
      <c r="D118" s="197"/>
      <c r="E118" s="197"/>
      <c r="F118" s="197"/>
      <c r="G118" s="197"/>
      <c r="H118" s="197"/>
      <c r="I118" s="197"/>
      <c r="J118" s="197"/>
      <c r="K118" s="197"/>
      <c r="L118" s="201"/>
      <c r="M118" s="201"/>
      <c r="N118" s="201"/>
      <c r="O118" s="202"/>
      <c r="P118" s="5"/>
      <c r="Q118" s="5"/>
      <c r="R118" s="5"/>
      <c r="S118" s="5"/>
      <c r="T118" s="5"/>
    </row>
    <row r="119" ht="15.75" customHeight="1">
      <c r="A119" s="203">
        <v>6.1</v>
      </c>
      <c r="B119" s="197" t="s">
        <v>62</v>
      </c>
      <c r="C119" s="204">
        <v>10000.0</v>
      </c>
      <c r="D119" s="204">
        <v>10000.0</v>
      </c>
      <c r="E119" s="204">
        <v>10000.0</v>
      </c>
      <c r="F119" s="204">
        <v>12000.0</v>
      </c>
      <c r="G119" s="204">
        <v>12000.0</v>
      </c>
      <c r="H119" s="204">
        <v>12000.0</v>
      </c>
      <c r="I119" s="204">
        <v>12000.0</v>
      </c>
      <c r="J119" s="205">
        <v>10000.0</v>
      </c>
      <c r="K119" s="205">
        <v>10000.0</v>
      </c>
      <c r="L119" s="206">
        <v>10000.0</v>
      </c>
      <c r="M119" s="204">
        <v>6000.0</v>
      </c>
      <c r="N119" s="204">
        <v>6000.0</v>
      </c>
      <c r="O119" s="197">
        <v>6000.0</v>
      </c>
      <c r="P119" s="5"/>
      <c r="Q119" s="5"/>
      <c r="R119" s="5"/>
      <c r="S119" s="5"/>
      <c r="T119" s="5"/>
    </row>
    <row r="120" ht="15.75" customHeight="1">
      <c r="A120" s="203">
        <v>6.2</v>
      </c>
      <c r="B120" s="197" t="s">
        <v>68</v>
      </c>
      <c r="C120" s="204">
        <v>65000.0</v>
      </c>
      <c r="D120" s="204">
        <v>65000.0</v>
      </c>
      <c r="E120" s="204">
        <v>65000.0</v>
      </c>
      <c r="F120" s="204">
        <v>65000.0</v>
      </c>
      <c r="G120" s="204">
        <v>60000.0</v>
      </c>
      <c r="H120" s="204">
        <v>60000.0</v>
      </c>
      <c r="I120" s="204">
        <v>50000.0</v>
      </c>
      <c r="J120" s="205">
        <v>45000.0</v>
      </c>
      <c r="K120" s="205">
        <v>45000.0</v>
      </c>
      <c r="L120" s="204">
        <v>45000.0</v>
      </c>
      <c r="M120" s="204">
        <v>35000.0</v>
      </c>
      <c r="N120" s="204">
        <v>35000.0</v>
      </c>
      <c r="O120" s="197">
        <v>20000.0</v>
      </c>
      <c r="P120" s="5"/>
      <c r="Q120" s="5"/>
      <c r="R120" s="5"/>
      <c r="S120" s="5"/>
      <c r="T120" s="5"/>
    </row>
    <row r="121" ht="15.75" customHeight="1">
      <c r="A121" s="203">
        <v>6.3</v>
      </c>
      <c r="B121" s="197" t="s">
        <v>95</v>
      </c>
      <c r="C121" s="204">
        <v>2500.0</v>
      </c>
      <c r="D121" s="204">
        <v>2500.0</v>
      </c>
      <c r="E121" s="204">
        <v>2500.0</v>
      </c>
      <c r="F121" s="204">
        <v>2500.0</v>
      </c>
      <c r="G121" s="204">
        <v>2500.0</v>
      </c>
      <c r="H121" s="204">
        <v>2500.0</v>
      </c>
      <c r="I121" s="204">
        <v>2500.0</v>
      </c>
      <c r="J121" s="205">
        <v>1000.0</v>
      </c>
      <c r="K121" s="205">
        <v>1000.0</v>
      </c>
      <c r="L121" s="204">
        <v>1000.0</v>
      </c>
      <c r="M121" s="204">
        <v>500.0</v>
      </c>
      <c r="N121" s="204">
        <v>1500.0</v>
      </c>
      <c r="O121" s="197">
        <v>2500.0</v>
      </c>
      <c r="P121" s="5"/>
      <c r="Q121" s="5"/>
      <c r="R121" s="5"/>
      <c r="S121" s="5"/>
      <c r="T121" s="5"/>
    </row>
    <row r="122" ht="15.75" customHeight="1">
      <c r="A122" s="203">
        <v>6.4</v>
      </c>
      <c r="B122" s="204" t="s">
        <v>96</v>
      </c>
      <c r="C122" s="204">
        <v>10000.0</v>
      </c>
      <c r="D122" s="204">
        <v>10000.0</v>
      </c>
      <c r="E122" s="204">
        <v>10000.0</v>
      </c>
      <c r="F122" s="204">
        <v>10000.0</v>
      </c>
      <c r="G122" s="204">
        <v>10000.0</v>
      </c>
      <c r="H122" s="204">
        <v>10000.0</v>
      </c>
      <c r="I122" s="204">
        <v>10000.0</v>
      </c>
      <c r="J122" s="205">
        <v>10000.0</v>
      </c>
      <c r="K122" s="207">
        <v>10000.0</v>
      </c>
      <c r="L122" s="204">
        <v>10000.0</v>
      </c>
      <c r="M122" s="204">
        <v>15000.0</v>
      </c>
      <c r="N122" s="204">
        <v>15000.0</v>
      </c>
      <c r="O122" s="197">
        <v>10000.0</v>
      </c>
      <c r="P122" s="5"/>
      <c r="Q122" s="5"/>
      <c r="R122" s="5"/>
      <c r="S122" s="5"/>
      <c r="T122" s="5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</row>
    <row r="123" ht="15.75" customHeight="1">
      <c r="A123" s="203">
        <v>6.5</v>
      </c>
      <c r="B123" s="197" t="s">
        <v>97</v>
      </c>
      <c r="C123" s="204">
        <v>2500.0</v>
      </c>
      <c r="D123" s="204">
        <v>2500.0</v>
      </c>
      <c r="E123" s="204">
        <v>2500.0</v>
      </c>
      <c r="F123" s="204">
        <v>2500.0</v>
      </c>
      <c r="G123" s="204">
        <v>2500.0</v>
      </c>
      <c r="H123" s="204">
        <v>2500.0</v>
      </c>
      <c r="I123" s="204">
        <v>2500.0</v>
      </c>
      <c r="J123" s="205">
        <v>3000.0</v>
      </c>
      <c r="K123" s="207">
        <v>3000.0</v>
      </c>
      <c r="L123" s="204">
        <v>3000.0</v>
      </c>
      <c r="M123" s="204">
        <v>3000.0</v>
      </c>
      <c r="N123" s="204">
        <v>3000.0</v>
      </c>
      <c r="O123" s="197">
        <v>3000.0</v>
      </c>
      <c r="P123" s="5"/>
      <c r="Q123" s="5"/>
      <c r="R123" s="5"/>
      <c r="S123" s="5"/>
      <c r="T123" s="5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</row>
    <row r="124" ht="15.75" customHeight="1">
      <c r="A124" s="208"/>
      <c r="B124" s="200" t="s">
        <v>98</v>
      </c>
      <c r="C124" s="200">
        <f t="shared" ref="C124:I124" si="50">SUM(C119:C123)</f>
        <v>90000</v>
      </c>
      <c r="D124" s="200">
        <f t="shared" si="50"/>
        <v>90000</v>
      </c>
      <c r="E124" s="200">
        <f t="shared" si="50"/>
        <v>90000</v>
      </c>
      <c r="F124" s="200">
        <f t="shared" si="50"/>
        <v>92000</v>
      </c>
      <c r="G124" s="200">
        <f t="shared" si="50"/>
        <v>87000</v>
      </c>
      <c r="H124" s="200">
        <f t="shared" si="50"/>
        <v>87000</v>
      </c>
      <c r="I124" s="200">
        <f t="shared" si="50"/>
        <v>77000</v>
      </c>
      <c r="J124" s="209">
        <f t="shared" ref="J124:N124" si="51">sum(J119:J123)</f>
        <v>69000</v>
      </c>
      <c r="K124" s="210">
        <f t="shared" si="51"/>
        <v>69000</v>
      </c>
      <c r="L124" s="211">
        <f t="shared" si="51"/>
        <v>69000</v>
      </c>
      <c r="M124" s="211">
        <f t="shared" si="51"/>
        <v>59500</v>
      </c>
      <c r="N124" s="211">
        <f t="shared" si="51"/>
        <v>60500</v>
      </c>
      <c r="O124" s="211">
        <f>SUM(O119:O123)</f>
        <v>41500</v>
      </c>
      <c r="P124" s="5"/>
      <c r="Q124" s="5"/>
      <c r="R124" s="5"/>
      <c r="S124" s="5"/>
      <c r="T124" s="5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5"/>
      <c r="Q125" s="5"/>
      <c r="R125" s="5"/>
      <c r="S125" s="5"/>
      <c r="T125" s="5"/>
    </row>
    <row r="126" ht="15.75" customHeight="1">
      <c r="A126" s="77" t="s">
        <v>99</v>
      </c>
      <c r="B126" s="78"/>
      <c r="C126" s="78"/>
      <c r="D126" s="78"/>
      <c r="E126" s="78"/>
      <c r="F126" s="78"/>
      <c r="G126" s="78"/>
      <c r="H126" s="78"/>
      <c r="I126" s="78"/>
      <c r="J126" s="78"/>
      <c r="K126" s="78"/>
      <c r="L126" s="212" t="s">
        <v>9</v>
      </c>
      <c r="M126" s="212" t="s">
        <v>10</v>
      </c>
      <c r="N126" s="213" t="s">
        <v>11</v>
      </c>
      <c r="O126" s="213" t="s">
        <v>12</v>
      </c>
      <c r="P126" s="5"/>
      <c r="Q126" s="5"/>
      <c r="R126" s="5"/>
      <c r="S126" s="5"/>
      <c r="T126" s="5"/>
    </row>
    <row r="127" ht="15.75" customHeight="1">
      <c r="A127" s="81" t="s">
        <v>26</v>
      </c>
      <c r="B127" s="78"/>
      <c r="C127" s="78"/>
      <c r="D127" s="78"/>
      <c r="E127" s="78"/>
      <c r="F127" s="78"/>
      <c r="G127" s="78"/>
      <c r="H127" s="78"/>
      <c r="I127" s="78"/>
      <c r="J127" s="78"/>
      <c r="K127" s="78"/>
      <c r="L127" s="79"/>
      <c r="M127" s="79"/>
      <c r="N127" s="79"/>
      <c r="O127" s="80"/>
      <c r="P127" s="5"/>
      <c r="Q127" s="5"/>
      <c r="R127" s="5"/>
      <c r="S127" s="5"/>
      <c r="T127" s="5"/>
    </row>
    <row r="128" ht="15.75" customHeight="1">
      <c r="A128" s="84">
        <v>7.1</v>
      </c>
      <c r="B128" s="78" t="s">
        <v>100</v>
      </c>
      <c r="C128" s="214">
        <v>256000.0</v>
      </c>
      <c r="D128" s="214">
        <v>256000.0</v>
      </c>
      <c r="E128" s="214">
        <v>246000.0</v>
      </c>
      <c r="F128" s="214">
        <v>246000.0</v>
      </c>
      <c r="G128" s="214">
        <v>246000.0</v>
      </c>
      <c r="H128" s="214">
        <v>216000.0</v>
      </c>
      <c r="I128" s="214">
        <v>190000.0</v>
      </c>
      <c r="J128" s="215">
        <v>190000.0</v>
      </c>
      <c r="K128" s="215">
        <v>190000.0</v>
      </c>
      <c r="L128" s="214">
        <v>190000.0</v>
      </c>
      <c r="M128" s="214">
        <v>190000.0</v>
      </c>
      <c r="N128" s="214">
        <v>190000.0</v>
      </c>
      <c r="O128" s="78">
        <v>190000.0</v>
      </c>
      <c r="P128" s="5"/>
      <c r="Q128" s="5"/>
      <c r="R128" s="5"/>
      <c r="S128" s="5"/>
      <c r="T128" s="5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</row>
    <row r="129" ht="15.75" customHeight="1">
      <c r="A129" s="84">
        <v>7.2</v>
      </c>
      <c r="B129" s="78" t="s">
        <v>101</v>
      </c>
      <c r="C129" s="214">
        <v>60000.0</v>
      </c>
      <c r="D129" s="214">
        <v>60000.0</v>
      </c>
      <c r="E129" s="214">
        <v>60000.0</v>
      </c>
      <c r="F129" s="214">
        <v>60000.0</v>
      </c>
      <c r="G129" s="214">
        <v>60000.0</v>
      </c>
      <c r="H129" s="214">
        <v>60000.0</v>
      </c>
      <c r="I129" s="214">
        <v>60000.0</v>
      </c>
      <c r="J129" s="215">
        <v>60000.0</v>
      </c>
      <c r="K129" s="215">
        <v>60000.0</v>
      </c>
      <c r="L129" s="214">
        <v>35000.0</v>
      </c>
      <c r="M129" s="214">
        <v>35000.0</v>
      </c>
      <c r="N129" s="214">
        <v>35000.0</v>
      </c>
      <c r="O129" s="78">
        <v>35000.0</v>
      </c>
      <c r="P129" s="5"/>
      <c r="Q129" s="5"/>
      <c r="R129" s="5"/>
      <c r="S129" s="5"/>
      <c r="T129" s="5"/>
    </row>
    <row r="130" ht="15.75" customHeight="1">
      <c r="A130" s="216"/>
      <c r="B130" s="81" t="s">
        <v>102</v>
      </c>
      <c r="C130" s="81">
        <f t="shared" ref="C130:I130" si="52">SUM(C128:C129)</f>
        <v>316000</v>
      </c>
      <c r="D130" s="81">
        <f t="shared" si="52"/>
        <v>316000</v>
      </c>
      <c r="E130" s="81">
        <f t="shared" si="52"/>
        <v>306000</v>
      </c>
      <c r="F130" s="81">
        <f t="shared" si="52"/>
        <v>306000</v>
      </c>
      <c r="G130" s="81">
        <f t="shared" si="52"/>
        <v>306000</v>
      </c>
      <c r="H130" s="81">
        <f t="shared" si="52"/>
        <v>276000</v>
      </c>
      <c r="I130" s="81">
        <f t="shared" si="52"/>
        <v>250000</v>
      </c>
      <c r="J130" s="217">
        <f t="shared" ref="J130:K130" si="53">J128+J129</f>
        <v>250000</v>
      </c>
      <c r="K130" s="217">
        <f t="shared" si="53"/>
        <v>250000</v>
      </c>
      <c r="L130" s="218">
        <v>225000.0</v>
      </c>
      <c r="M130" s="218">
        <v>225000.0</v>
      </c>
      <c r="N130" s="218">
        <v>225000.0</v>
      </c>
      <c r="O130" s="219">
        <f>SUM(O128:O129)</f>
        <v>225000</v>
      </c>
      <c r="P130" s="5"/>
      <c r="Q130" s="5"/>
      <c r="R130" s="5"/>
      <c r="S130" s="5"/>
      <c r="T130" s="5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5"/>
      <c r="Q131" s="5"/>
      <c r="R131" s="5"/>
      <c r="S131" s="5"/>
      <c r="T131" s="5"/>
    </row>
    <row r="132" ht="15.75" customHeight="1">
      <c r="A132" s="220" t="s">
        <v>103</v>
      </c>
      <c r="B132" s="221"/>
      <c r="C132" s="221"/>
      <c r="D132" s="221"/>
      <c r="E132" s="221"/>
      <c r="F132" s="221"/>
      <c r="G132" s="221"/>
      <c r="H132" s="221"/>
      <c r="I132" s="221"/>
      <c r="J132" s="221"/>
      <c r="K132" s="221"/>
      <c r="L132" s="222" t="s">
        <v>9</v>
      </c>
      <c r="M132" s="222" t="s">
        <v>10</v>
      </c>
      <c r="N132" s="223" t="s">
        <v>11</v>
      </c>
      <c r="O132" s="223" t="s">
        <v>12</v>
      </c>
      <c r="P132" s="5"/>
      <c r="Q132" s="5"/>
      <c r="R132" s="5"/>
      <c r="S132" s="5"/>
      <c r="T132" s="5"/>
    </row>
    <row r="133" ht="15.75" customHeight="1">
      <c r="A133" s="224" t="s">
        <v>104</v>
      </c>
      <c r="B133" s="221"/>
      <c r="C133" s="221"/>
      <c r="D133" s="221"/>
      <c r="E133" s="221"/>
      <c r="F133" s="221"/>
      <c r="G133" s="221"/>
      <c r="H133" s="221"/>
      <c r="I133" s="221"/>
      <c r="J133" s="221"/>
      <c r="K133" s="221"/>
      <c r="L133" s="225"/>
      <c r="M133" s="225"/>
      <c r="N133" s="225"/>
      <c r="O133" s="226"/>
      <c r="P133" s="5"/>
      <c r="Q133" s="5"/>
      <c r="R133" s="5"/>
      <c r="S133" s="5"/>
      <c r="T133" s="5"/>
    </row>
    <row r="134" ht="15.75" customHeight="1">
      <c r="A134" s="227">
        <v>8.1</v>
      </c>
      <c r="B134" s="228" t="s">
        <v>105</v>
      </c>
      <c r="C134" s="229">
        <v>35000.0</v>
      </c>
      <c r="D134" s="229">
        <v>35000.0</v>
      </c>
      <c r="E134" s="229">
        <v>35000.0</v>
      </c>
      <c r="F134" s="229">
        <v>35000.0</v>
      </c>
      <c r="G134" s="229">
        <v>20000.0</v>
      </c>
      <c r="H134" s="229">
        <v>25000.0</v>
      </c>
      <c r="I134" s="229">
        <v>25000.0</v>
      </c>
      <c r="J134" s="230">
        <v>15000.0</v>
      </c>
      <c r="K134" s="231">
        <v>25000.0</v>
      </c>
      <c r="L134" s="232">
        <v>25000.0</v>
      </c>
      <c r="M134" s="232">
        <v>20000.0</v>
      </c>
      <c r="N134" s="232">
        <v>20000.0</v>
      </c>
      <c r="O134" s="233">
        <v>25000.0</v>
      </c>
      <c r="P134" s="234"/>
      <c r="Q134" s="5"/>
      <c r="R134" s="5"/>
      <c r="S134" s="5"/>
      <c r="T134" s="5"/>
    </row>
    <row r="135" ht="15.75" customHeight="1">
      <c r="A135" s="227">
        <v>8.2</v>
      </c>
      <c r="B135" s="221" t="s">
        <v>106</v>
      </c>
      <c r="C135" s="235">
        <v>15000.0</v>
      </c>
      <c r="D135" s="235">
        <v>15000.0</v>
      </c>
      <c r="E135" s="235">
        <v>15000.0</v>
      </c>
      <c r="F135" s="235">
        <v>20000.0</v>
      </c>
      <c r="G135" s="235">
        <v>20000.0</v>
      </c>
      <c r="H135" s="235">
        <v>20000.0</v>
      </c>
      <c r="I135" s="235">
        <v>20000.0</v>
      </c>
      <c r="J135" s="236">
        <v>30000.0</v>
      </c>
      <c r="K135" s="237">
        <v>25000.0</v>
      </c>
      <c r="L135" s="238">
        <v>25000.0</v>
      </c>
      <c r="M135" s="238">
        <v>25000.0</v>
      </c>
      <c r="N135" s="238">
        <v>35000.0</v>
      </c>
      <c r="O135" s="239">
        <v>35000.0</v>
      </c>
      <c r="P135" s="234"/>
      <c r="Q135" s="5"/>
      <c r="R135" s="5"/>
      <c r="S135" s="5"/>
      <c r="T135" s="5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</row>
    <row r="136" ht="15.75" customHeight="1">
      <c r="A136" s="227">
        <v>8.3</v>
      </c>
      <c r="B136" s="221" t="s">
        <v>107</v>
      </c>
      <c r="C136" s="235">
        <v>10000.0</v>
      </c>
      <c r="D136" s="235">
        <v>10000.0</v>
      </c>
      <c r="E136" s="235">
        <v>10000.0</v>
      </c>
      <c r="F136" s="235">
        <v>12000.0</v>
      </c>
      <c r="G136" s="235">
        <v>12000.0</v>
      </c>
      <c r="H136" s="235">
        <v>12000.0</v>
      </c>
      <c r="I136" s="235">
        <v>12000.0</v>
      </c>
      <c r="J136" s="236">
        <v>20000.0</v>
      </c>
      <c r="K136" s="237">
        <v>10000.0</v>
      </c>
      <c r="L136" s="240">
        <v>10000.0</v>
      </c>
      <c r="M136" s="238">
        <v>5000.0</v>
      </c>
      <c r="N136" s="238">
        <v>5000.0</v>
      </c>
      <c r="O136" s="239">
        <v>5000.0</v>
      </c>
      <c r="P136" s="234"/>
      <c r="Q136" s="5"/>
      <c r="R136" s="5"/>
      <c r="S136" s="5"/>
      <c r="T136" s="5"/>
    </row>
    <row r="137" ht="15.75" customHeight="1">
      <c r="A137" s="241">
        <v>8.4</v>
      </c>
      <c r="B137" s="221" t="s">
        <v>108</v>
      </c>
      <c r="C137" s="235">
        <v>35000.0</v>
      </c>
      <c r="D137" s="235">
        <v>35000.0</v>
      </c>
      <c r="E137" s="235">
        <v>35000.0</v>
      </c>
      <c r="F137" s="235">
        <v>40000.0</v>
      </c>
      <c r="G137" s="235">
        <v>40000.0</v>
      </c>
      <c r="H137" s="235">
        <v>40000.0</v>
      </c>
      <c r="I137" s="235">
        <v>40000.0</v>
      </c>
      <c r="J137" s="236">
        <v>30000.0</v>
      </c>
      <c r="K137" s="237">
        <v>50000.0</v>
      </c>
      <c r="L137" s="238">
        <v>50000.0</v>
      </c>
      <c r="M137" s="238">
        <v>50000.0</v>
      </c>
      <c r="N137" s="238">
        <v>40000.0</v>
      </c>
      <c r="O137" s="239">
        <v>60000.0</v>
      </c>
      <c r="P137" s="234"/>
      <c r="Q137" s="5"/>
      <c r="R137" s="5"/>
      <c r="S137" s="5"/>
      <c r="T137" s="5"/>
    </row>
    <row r="138" ht="15.75" customHeight="1">
      <c r="A138" s="241">
        <v>8.5</v>
      </c>
      <c r="B138" s="242" t="s">
        <v>109</v>
      </c>
      <c r="C138" s="235">
        <v>9000.0</v>
      </c>
      <c r="D138" s="235">
        <v>9000.0</v>
      </c>
      <c r="E138" s="235">
        <v>9000.0</v>
      </c>
      <c r="F138" s="235">
        <v>9000.0</v>
      </c>
      <c r="G138" s="235">
        <v>9000.0</v>
      </c>
      <c r="H138" s="235">
        <v>10000.0</v>
      </c>
      <c r="I138" s="235">
        <v>9000.0</v>
      </c>
      <c r="J138" s="237">
        <v>9000.0</v>
      </c>
      <c r="K138" s="243">
        <v>9000.0</v>
      </c>
      <c r="L138" s="244">
        <v>9000.0</v>
      </c>
      <c r="M138" s="244">
        <v>9000.0</v>
      </c>
      <c r="N138" s="244">
        <v>9000.0</v>
      </c>
      <c r="O138" s="245">
        <v>8000.0</v>
      </c>
      <c r="P138" s="234"/>
      <c r="Q138" s="5"/>
      <c r="R138" s="5"/>
      <c r="S138" s="5"/>
      <c r="T138" s="5"/>
    </row>
    <row r="139" ht="15.75" customHeight="1">
      <c r="A139" s="246"/>
      <c r="B139" s="247" t="s">
        <v>110</v>
      </c>
      <c r="C139" s="244">
        <v>-1000.0</v>
      </c>
      <c r="D139" s="244">
        <v>-1000.0</v>
      </c>
      <c r="E139" s="244">
        <v>-1000.0</v>
      </c>
      <c r="F139" s="244">
        <v>-1000.0</v>
      </c>
      <c r="G139" s="244">
        <v>-1000.0</v>
      </c>
      <c r="H139" s="244">
        <v>-2000.0</v>
      </c>
      <c r="I139" s="244">
        <v>-1000.0</v>
      </c>
      <c r="J139" s="248">
        <v>-1000.0</v>
      </c>
      <c r="K139" s="243">
        <v>-1000.0</v>
      </c>
      <c r="L139" s="249">
        <v>-1000.0</v>
      </c>
      <c r="M139" s="249">
        <v>-1000.0</v>
      </c>
      <c r="N139" s="249">
        <v>-1000.0</v>
      </c>
      <c r="O139" s="250">
        <v>-1000.0</v>
      </c>
      <c r="P139" s="251"/>
      <c r="Q139" s="126"/>
      <c r="R139" s="126"/>
      <c r="S139" s="126"/>
      <c r="T139" s="126"/>
      <c r="U139" s="73"/>
      <c r="V139" s="73"/>
      <c r="W139" s="73"/>
      <c r="X139" s="73"/>
      <c r="Y139" s="73"/>
      <c r="Z139" s="73"/>
      <c r="AA139" s="73"/>
      <c r="AB139" s="73"/>
      <c r="AC139" s="73"/>
      <c r="AD139" s="73"/>
      <c r="AE139" s="73"/>
      <c r="AF139" s="73"/>
    </row>
    <row r="140" ht="15.75" customHeight="1">
      <c r="A140" s="252"/>
      <c r="B140" s="224" t="s">
        <v>111</v>
      </c>
      <c r="C140" s="224">
        <f t="shared" ref="C140:I140" si="54">SUM(C134:C139)</f>
        <v>103000</v>
      </c>
      <c r="D140" s="224">
        <f t="shared" si="54"/>
        <v>103000</v>
      </c>
      <c r="E140" s="224">
        <f t="shared" si="54"/>
        <v>103000</v>
      </c>
      <c r="F140" s="224">
        <f t="shared" si="54"/>
        <v>115000</v>
      </c>
      <c r="G140" s="224">
        <f t="shared" si="54"/>
        <v>100000</v>
      </c>
      <c r="H140" s="224">
        <f t="shared" si="54"/>
        <v>105000</v>
      </c>
      <c r="I140" s="224">
        <f t="shared" si="54"/>
        <v>105000</v>
      </c>
      <c r="J140" s="253">
        <f t="shared" ref="J140:N140" si="55">sum(J134:J139)</f>
        <v>103000</v>
      </c>
      <c r="K140" s="254">
        <f t="shared" si="55"/>
        <v>118000</v>
      </c>
      <c r="L140" s="255">
        <f t="shared" si="55"/>
        <v>118000</v>
      </c>
      <c r="M140" s="255">
        <f t="shared" si="55"/>
        <v>108000</v>
      </c>
      <c r="N140" s="255">
        <f t="shared" si="55"/>
        <v>108000</v>
      </c>
      <c r="O140" s="255">
        <f>SUM(O134:O139)</f>
        <v>132000</v>
      </c>
      <c r="P140" s="234"/>
      <c r="Q140" s="5"/>
      <c r="R140" s="5"/>
      <c r="S140" s="5"/>
      <c r="T140" s="5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256"/>
      <c r="M141" s="256"/>
      <c r="N141" s="256"/>
      <c r="O141" s="256"/>
      <c r="P141" s="234"/>
      <c r="Q141" s="5"/>
      <c r="R141" s="5"/>
      <c r="S141" s="5"/>
      <c r="T141" s="5"/>
    </row>
    <row r="142" ht="15.75" customHeight="1">
      <c r="A142" s="107" t="s">
        <v>112</v>
      </c>
      <c r="B142" s="108"/>
      <c r="C142" s="108"/>
      <c r="D142" s="108"/>
      <c r="E142" s="108"/>
      <c r="F142" s="108"/>
      <c r="G142" s="108"/>
      <c r="H142" s="108"/>
      <c r="I142" s="108"/>
      <c r="J142" s="108"/>
      <c r="K142" s="108"/>
      <c r="L142" s="257" t="s">
        <v>9</v>
      </c>
      <c r="M142" s="257" t="s">
        <v>10</v>
      </c>
      <c r="N142" s="258" t="s">
        <v>11</v>
      </c>
      <c r="O142" s="258" t="s">
        <v>12</v>
      </c>
      <c r="P142" s="5"/>
      <c r="Q142" s="5"/>
      <c r="R142" s="5"/>
      <c r="S142" s="5"/>
      <c r="T142" s="5"/>
    </row>
    <row r="143" ht="15.75" customHeight="1">
      <c r="A143" s="107" t="s">
        <v>28</v>
      </c>
      <c r="B143" s="108"/>
      <c r="C143" s="108"/>
      <c r="D143" s="108"/>
      <c r="E143" s="108"/>
      <c r="F143" s="108"/>
      <c r="G143" s="108"/>
      <c r="H143" s="108"/>
      <c r="I143" s="108"/>
      <c r="J143" s="108"/>
      <c r="K143" s="108"/>
      <c r="L143" s="109"/>
      <c r="M143" s="109"/>
      <c r="N143" s="109"/>
      <c r="O143" s="110"/>
      <c r="P143" s="5"/>
      <c r="Q143" s="5"/>
      <c r="R143" s="5"/>
      <c r="S143" s="5"/>
      <c r="T143" s="5"/>
    </row>
    <row r="144" ht="15.75" customHeight="1">
      <c r="A144" s="259">
        <v>9.1</v>
      </c>
      <c r="B144" s="260" t="s">
        <v>113</v>
      </c>
      <c r="C144" s="113">
        <v>12000.0</v>
      </c>
      <c r="D144" s="113">
        <v>12000.0</v>
      </c>
      <c r="E144" s="113">
        <v>12000.0</v>
      </c>
      <c r="F144" s="113">
        <v>12000.0</v>
      </c>
      <c r="G144" s="113">
        <v>12000.0</v>
      </c>
      <c r="H144" s="113">
        <v>12000.0</v>
      </c>
      <c r="I144" s="113">
        <v>12000.0</v>
      </c>
      <c r="J144" s="136">
        <v>12000.0</v>
      </c>
      <c r="K144" s="136">
        <v>12000.0</v>
      </c>
      <c r="L144" s="113">
        <v>12000.0</v>
      </c>
      <c r="M144" s="113">
        <v>12000.0</v>
      </c>
      <c r="N144" s="113">
        <v>12000.0</v>
      </c>
      <c r="O144" s="108">
        <v>12000.0</v>
      </c>
      <c r="P144" s="5"/>
      <c r="Q144" s="5"/>
      <c r="R144" s="5"/>
      <c r="S144" s="5"/>
      <c r="T144" s="5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</row>
    <row r="145" ht="15.75" customHeight="1">
      <c r="A145" s="259">
        <v>9.2</v>
      </c>
      <c r="B145" s="108" t="s">
        <v>114</v>
      </c>
      <c r="C145" s="113">
        <v>75000.0</v>
      </c>
      <c r="D145" s="113">
        <v>75000.0</v>
      </c>
      <c r="E145" s="113">
        <v>90000.0</v>
      </c>
      <c r="F145" s="113">
        <v>75000.0</v>
      </c>
      <c r="G145" s="113">
        <v>75000.0</v>
      </c>
      <c r="H145" s="113">
        <v>75000.0</v>
      </c>
      <c r="I145" s="113">
        <v>75000.0</v>
      </c>
      <c r="J145" s="136">
        <v>75000.0</v>
      </c>
      <c r="K145" s="261">
        <v>75000.0</v>
      </c>
      <c r="L145" s="262">
        <v>75000.0</v>
      </c>
      <c r="M145" s="113">
        <v>55000.0</v>
      </c>
      <c r="N145" s="113">
        <v>55000.0</v>
      </c>
      <c r="O145" s="108">
        <v>55000.0</v>
      </c>
      <c r="P145" s="5"/>
      <c r="Q145" s="5"/>
      <c r="R145" s="5"/>
      <c r="S145" s="5"/>
      <c r="T145" s="5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</row>
    <row r="146" ht="15.75" customHeight="1">
      <c r="A146" s="263"/>
      <c r="B146" s="264"/>
      <c r="C146" s="264"/>
      <c r="D146" s="264"/>
      <c r="E146" s="264"/>
      <c r="F146" s="264"/>
      <c r="G146" s="264"/>
      <c r="H146" s="264"/>
      <c r="I146" s="264"/>
      <c r="J146" s="265"/>
      <c r="K146" s="266">
        <v>30000.0</v>
      </c>
      <c r="L146" s="267">
        <v>30000.0</v>
      </c>
      <c r="M146" s="267">
        <v>32000.0</v>
      </c>
      <c r="N146" s="267">
        <v>0.0</v>
      </c>
      <c r="O146" s="267">
        <v>0.0</v>
      </c>
      <c r="P146" s="268"/>
      <c r="Q146" s="268"/>
      <c r="R146" s="268"/>
      <c r="S146" s="268"/>
      <c r="T146" s="268"/>
      <c r="U146" s="269"/>
      <c r="V146" s="269"/>
      <c r="W146" s="269"/>
      <c r="X146" s="269"/>
      <c r="Y146" s="269"/>
      <c r="Z146" s="269"/>
      <c r="AA146" s="269"/>
      <c r="AB146" s="269"/>
      <c r="AC146" s="269"/>
      <c r="AD146" s="269"/>
      <c r="AE146" s="269"/>
      <c r="AF146" s="269"/>
      <c r="AG146" s="270"/>
      <c r="AH146" s="270"/>
    </row>
    <row r="147" ht="15.75" customHeight="1">
      <c r="A147" s="146"/>
      <c r="B147" s="111" t="s">
        <v>115</v>
      </c>
      <c r="C147" s="111">
        <f t="shared" ref="C147:D147" si="56">SUM(C144:C145)</f>
        <v>87000</v>
      </c>
      <c r="D147" s="111">
        <f t="shared" si="56"/>
        <v>87000</v>
      </c>
      <c r="E147" s="111">
        <f t="shared" ref="E147:I147" si="57">SUM(E144:E146)</f>
        <v>102000</v>
      </c>
      <c r="F147" s="111">
        <f t="shared" si="57"/>
        <v>87000</v>
      </c>
      <c r="G147" s="111">
        <f t="shared" si="57"/>
        <v>87000</v>
      </c>
      <c r="H147" s="111">
        <f t="shared" si="57"/>
        <v>87000</v>
      </c>
      <c r="I147" s="111">
        <f t="shared" si="57"/>
        <v>87000</v>
      </c>
      <c r="J147" s="271">
        <f t="shared" ref="J147:O147" si="58">sum(J144:J146)</f>
        <v>87000</v>
      </c>
      <c r="K147" s="272">
        <f t="shared" si="58"/>
        <v>117000</v>
      </c>
      <c r="L147" s="273">
        <f t="shared" si="58"/>
        <v>117000</v>
      </c>
      <c r="M147" s="273">
        <f t="shared" si="58"/>
        <v>99000</v>
      </c>
      <c r="N147" s="273">
        <f t="shared" si="58"/>
        <v>67000</v>
      </c>
      <c r="O147" s="273">
        <f t="shared" si="58"/>
        <v>67000</v>
      </c>
      <c r="P147" s="150"/>
      <c r="Q147" s="150"/>
      <c r="R147" s="150"/>
      <c r="S147" s="150"/>
      <c r="T147" s="150"/>
      <c r="U147" s="104"/>
      <c r="V147" s="104"/>
      <c r="W147" s="104"/>
      <c r="X147" s="104"/>
      <c r="Y147" s="104"/>
      <c r="Z147" s="104"/>
      <c r="AA147" s="104"/>
      <c r="AB147" s="104"/>
      <c r="AC147" s="104"/>
      <c r="AD147" s="104"/>
      <c r="AE147" s="104"/>
      <c r="AF147" s="104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5"/>
      <c r="Q148" s="5"/>
      <c r="R148" s="5"/>
      <c r="S148" s="5"/>
      <c r="T148" s="5"/>
    </row>
    <row r="149" ht="15.75" customHeight="1">
      <c r="A149" s="77" t="s">
        <v>116</v>
      </c>
      <c r="B149" s="78"/>
      <c r="C149" s="78"/>
      <c r="D149" s="78"/>
      <c r="E149" s="78"/>
      <c r="F149" s="78"/>
      <c r="G149" s="78"/>
      <c r="H149" s="78"/>
      <c r="I149" s="78"/>
      <c r="J149" s="78"/>
      <c r="K149" s="78"/>
      <c r="L149" s="212" t="s">
        <v>9</v>
      </c>
      <c r="M149" s="212" t="s">
        <v>10</v>
      </c>
      <c r="N149" s="213" t="s">
        <v>11</v>
      </c>
      <c r="O149" s="213" t="s">
        <v>12</v>
      </c>
      <c r="P149" s="5"/>
      <c r="Q149" s="5"/>
      <c r="R149" s="5"/>
      <c r="S149" s="5"/>
      <c r="T149" s="5"/>
    </row>
    <row r="150" ht="15.75" customHeight="1">
      <c r="A150" s="81" t="s">
        <v>29</v>
      </c>
      <c r="B150" s="78"/>
      <c r="C150" s="78"/>
      <c r="D150" s="78"/>
      <c r="E150" s="78"/>
      <c r="F150" s="78"/>
      <c r="G150" s="78"/>
      <c r="H150" s="78"/>
      <c r="I150" s="78"/>
      <c r="J150" s="78"/>
      <c r="K150" s="78"/>
      <c r="L150" s="79"/>
      <c r="M150" s="79"/>
      <c r="N150" s="79"/>
      <c r="O150" s="80"/>
      <c r="P150" s="5"/>
      <c r="Q150" s="5"/>
      <c r="R150" s="5"/>
      <c r="S150" s="5"/>
      <c r="T150" s="5"/>
    </row>
    <row r="151" ht="15.75" customHeight="1">
      <c r="A151" s="274"/>
      <c r="B151" s="275" t="s">
        <v>117</v>
      </c>
      <c r="C151" s="275">
        <v>110000.0</v>
      </c>
      <c r="D151" s="275">
        <v>110000.0</v>
      </c>
      <c r="E151" s="275">
        <v>110000.0</v>
      </c>
      <c r="F151" s="275">
        <v>100000.0</v>
      </c>
      <c r="G151" s="275">
        <v>100000.0</v>
      </c>
      <c r="H151" s="275">
        <v>100000.0</v>
      </c>
      <c r="I151" s="275">
        <v>100000.0</v>
      </c>
      <c r="J151" s="94">
        <v>80000.0</v>
      </c>
      <c r="K151" s="94">
        <v>80000.0</v>
      </c>
      <c r="L151" s="276">
        <v>80000.0</v>
      </c>
      <c r="M151" s="276">
        <v>80000.0</v>
      </c>
      <c r="N151" s="276">
        <v>80000.0</v>
      </c>
      <c r="O151" s="277">
        <v>80000.0</v>
      </c>
      <c r="P151" s="234"/>
      <c r="Q151" s="5"/>
      <c r="R151" s="5"/>
      <c r="S151" s="5"/>
      <c r="T151" s="5"/>
    </row>
    <row r="152" ht="15.75" customHeight="1">
      <c r="A152" s="278"/>
      <c r="B152" s="279" t="s">
        <v>118</v>
      </c>
      <c r="C152" s="280">
        <v>10000.0</v>
      </c>
      <c r="D152" s="280">
        <v>10000.0</v>
      </c>
      <c r="E152" s="280">
        <v>10000.0</v>
      </c>
      <c r="F152" s="280">
        <v>10000.0</v>
      </c>
      <c r="G152" s="280">
        <v>10000.0</v>
      </c>
      <c r="H152" s="280">
        <v>10000.0</v>
      </c>
      <c r="I152" s="280">
        <v>10000.0</v>
      </c>
      <c r="J152" s="94">
        <v>20000.0</v>
      </c>
      <c r="K152" s="94">
        <v>20000.0</v>
      </c>
      <c r="L152" s="276">
        <v>20000.0</v>
      </c>
      <c r="M152" s="276">
        <v>30000.0</v>
      </c>
      <c r="N152" s="276">
        <v>30000.0</v>
      </c>
      <c r="O152" s="277">
        <v>30000.0</v>
      </c>
      <c r="P152" s="234"/>
      <c r="Q152" s="5"/>
      <c r="R152" s="5"/>
      <c r="S152" s="5"/>
      <c r="T152" s="5"/>
    </row>
    <row r="153" ht="16.5" customHeight="1">
      <c r="A153" s="278"/>
      <c r="B153" s="279" t="s">
        <v>119</v>
      </c>
      <c r="C153" s="280">
        <v>2500.0</v>
      </c>
      <c r="D153" s="280">
        <v>2500.0</v>
      </c>
      <c r="E153" s="280">
        <v>2500.0</v>
      </c>
      <c r="F153" s="280">
        <v>2500.0</v>
      </c>
      <c r="G153" s="280">
        <v>2500.0</v>
      </c>
      <c r="H153" s="280">
        <v>2500.0</v>
      </c>
      <c r="I153" s="280">
        <v>2500.0</v>
      </c>
      <c r="J153" s="94">
        <v>5000.0</v>
      </c>
      <c r="K153" s="94">
        <v>5000.0</v>
      </c>
      <c r="L153" s="276">
        <v>5000.0</v>
      </c>
      <c r="M153" s="276">
        <v>5000.0</v>
      </c>
      <c r="N153" s="276">
        <v>5000.0</v>
      </c>
      <c r="O153" s="277">
        <v>5000.0</v>
      </c>
      <c r="P153" s="234"/>
      <c r="Q153" s="5"/>
      <c r="R153" s="5"/>
      <c r="S153" s="5"/>
      <c r="T153" s="5"/>
    </row>
    <row r="154" ht="16.5" customHeight="1">
      <c r="A154" s="278"/>
      <c r="B154" s="280"/>
      <c r="C154" s="280"/>
      <c r="D154" s="280"/>
      <c r="E154" s="280"/>
      <c r="F154" s="280"/>
      <c r="G154" s="280"/>
      <c r="H154" s="280"/>
      <c r="I154" s="280"/>
      <c r="J154" s="94"/>
      <c r="K154" s="94"/>
      <c r="L154" s="276"/>
      <c r="M154" s="276"/>
      <c r="N154" s="276"/>
      <c r="O154" s="277"/>
      <c r="P154" s="234"/>
      <c r="Q154" s="5"/>
      <c r="R154" s="5"/>
      <c r="S154" s="5"/>
      <c r="T154" s="5"/>
    </row>
    <row r="155" ht="16.5" customHeight="1">
      <c r="A155" s="278"/>
      <c r="B155" s="280"/>
      <c r="C155" s="280"/>
      <c r="D155" s="280"/>
      <c r="E155" s="280"/>
      <c r="F155" s="280"/>
      <c r="G155" s="280"/>
      <c r="H155" s="280"/>
      <c r="I155" s="280"/>
      <c r="J155" s="94"/>
      <c r="K155" s="94"/>
      <c r="L155" s="276"/>
      <c r="M155" s="276"/>
      <c r="N155" s="276"/>
      <c r="O155" s="277"/>
      <c r="P155" s="234"/>
      <c r="Q155" s="5"/>
      <c r="R155" s="5"/>
      <c r="S155" s="5"/>
      <c r="T155" s="5"/>
    </row>
    <row r="156" ht="15.75" customHeight="1">
      <c r="A156" s="278">
        <v>10.1</v>
      </c>
      <c r="B156" s="281" t="s">
        <v>120</v>
      </c>
      <c r="C156" s="281">
        <f t="shared" ref="C156:F156" si="59">SUM(C151:C154)</f>
        <v>122500</v>
      </c>
      <c r="D156" s="281">
        <f t="shared" si="59"/>
        <v>122500</v>
      </c>
      <c r="E156" s="281">
        <f t="shared" si="59"/>
        <v>122500</v>
      </c>
      <c r="F156" s="281">
        <f t="shared" si="59"/>
        <v>112500</v>
      </c>
      <c r="G156" s="281">
        <f t="shared" ref="G156:I156" si="60">SUM(G151:G153)</f>
        <v>112500</v>
      </c>
      <c r="H156" s="281">
        <f t="shared" si="60"/>
        <v>112500</v>
      </c>
      <c r="I156" s="281">
        <f t="shared" si="60"/>
        <v>112500</v>
      </c>
      <c r="J156" s="94">
        <f t="shared" ref="J156:N156" si="61">sum(J151:J153)</f>
        <v>105000</v>
      </c>
      <c r="K156" s="94">
        <f t="shared" si="61"/>
        <v>105000</v>
      </c>
      <c r="L156" s="281">
        <f t="shared" si="61"/>
        <v>105000</v>
      </c>
      <c r="M156" s="281">
        <f t="shared" si="61"/>
        <v>115000</v>
      </c>
      <c r="N156" s="281">
        <f t="shared" si="61"/>
        <v>115000</v>
      </c>
      <c r="O156" s="281">
        <f>SUM(O151:O153)</f>
        <v>115000</v>
      </c>
      <c r="P156" s="234"/>
      <c r="Q156" s="5"/>
      <c r="R156" s="5"/>
      <c r="S156" s="5"/>
      <c r="T156" s="5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</row>
    <row r="157" ht="15.75" customHeight="1">
      <c r="A157" s="278">
        <v>10.2</v>
      </c>
      <c r="B157" s="281" t="s">
        <v>121</v>
      </c>
      <c r="C157" s="280">
        <v>10000.0</v>
      </c>
      <c r="D157" s="280">
        <v>10000.0</v>
      </c>
      <c r="E157" s="280">
        <v>10000.0</v>
      </c>
      <c r="F157" s="280">
        <v>12500.0</v>
      </c>
      <c r="G157" s="280">
        <v>12500.0</v>
      </c>
      <c r="H157" s="280">
        <v>12500.0</v>
      </c>
      <c r="I157" s="280">
        <v>12500.0</v>
      </c>
      <c r="J157" s="282">
        <v>0.0</v>
      </c>
      <c r="K157" s="99">
        <v>5000.0</v>
      </c>
      <c r="L157" s="280">
        <v>5000.0</v>
      </c>
      <c r="M157" s="280">
        <v>0.0</v>
      </c>
      <c r="N157" s="280">
        <v>0.0</v>
      </c>
      <c r="O157" s="281">
        <v>12500.0</v>
      </c>
      <c r="P157" s="234"/>
      <c r="Q157" s="5"/>
      <c r="R157" s="5"/>
      <c r="S157" s="5"/>
      <c r="T157" s="5"/>
    </row>
    <row r="158" ht="15.75" customHeight="1">
      <c r="A158" s="283"/>
      <c r="B158" s="284" t="s">
        <v>122</v>
      </c>
      <c r="C158" s="284">
        <v>-45000.0</v>
      </c>
      <c r="D158" s="284">
        <v>-45000.0</v>
      </c>
      <c r="E158" s="284">
        <v>-45000.0</v>
      </c>
      <c r="F158" s="284">
        <v>-45000.0</v>
      </c>
      <c r="G158" s="284">
        <v>-45000.0</v>
      </c>
      <c r="H158" s="284">
        <v>-45000.0</v>
      </c>
      <c r="I158" s="284">
        <v>-45000.0</v>
      </c>
      <c r="J158" s="285">
        <v>-45000.0</v>
      </c>
      <c r="K158" s="99">
        <v>-45000.0</v>
      </c>
      <c r="L158" s="286">
        <v>-45000.0</v>
      </c>
      <c r="M158" s="286">
        <v>-45000.0</v>
      </c>
      <c r="N158" s="286">
        <v>-45000.0</v>
      </c>
      <c r="O158" s="287">
        <v>-45000.0</v>
      </c>
      <c r="P158" s="288"/>
      <c r="Q158" s="126"/>
      <c r="R158" s="126"/>
      <c r="S158" s="126"/>
      <c r="T158" s="126"/>
      <c r="U158" s="73"/>
      <c r="V158" s="73"/>
      <c r="W158" s="73"/>
      <c r="X158" s="73"/>
      <c r="Y158" s="73"/>
      <c r="Z158" s="73"/>
      <c r="AA158" s="73"/>
      <c r="AB158" s="73"/>
      <c r="AC158" s="73"/>
      <c r="AD158" s="73"/>
      <c r="AE158" s="73"/>
      <c r="AF158" s="73"/>
    </row>
    <row r="159" ht="15.75" customHeight="1">
      <c r="A159" s="289"/>
      <c r="B159" s="290" t="s">
        <v>123</v>
      </c>
      <c r="C159" s="290">
        <f t="shared" ref="C159:I159" si="62">SUM(C156:C158)</f>
        <v>87500</v>
      </c>
      <c r="D159" s="290">
        <f t="shared" si="62"/>
        <v>87500</v>
      </c>
      <c r="E159" s="290">
        <f t="shared" si="62"/>
        <v>87500</v>
      </c>
      <c r="F159" s="290">
        <f t="shared" si="62"/>
        <v>80000</v>
      </c>
      <c r="G159" s="290">
        <f t="shared" si="62"/>
        <v>80000</v>
      </c>
      <c r="H159" s="290">
        <f t="shared" si="62"/>
        <v>80000</v>
      </c>
      <c r="I159" s="290">
        <f t="shared" si="62"/>
        <v>80000</v>
      </c>
      <c r="J159" s="94">
        <f t="shared" ref="J159:N159" si="63">sum(J156:J158)</f>
        <v>60000</v>
      </c>
      <c r="K159" s="99">
        <f t="shared" si="63"/>
        <v>65000</v>
      </c>
      <c r="L159" s="291">
        <f t="shared" si="63"/>
        <v>65000</v>
      </c>
      <c r="M159" s="291">
        <f t="shared" si="63"/>
        <v>70000</v>
      </c>
      <c r="N159" s="291">
        <f t="shared" si="63"/>
        <v>70000</v>
      </c>
      <c r="O159" s="291">
        <f>SUM(O156:O158)</f>
        <v>82500</v>
      </c>
      <c r="P159" s="234"/>
      <c r="Q159" s="5"/>
      <c r="R159" s="5"/>
      <c r="S159" s="5"/>
      <c r="T159" s="5"/>
    </row>
    <row r="160" ht="15.75" customHeight="1">
      <c r="A160" s="292"/>
      <c r="B160" s="256"/>
      <c r="C160" s="256"/>
      <c r="D160" s="256"/>
      <c r="E160" s="256"/>
      <c r="F160" s="256"/>
      <c r="G160" s="256"/>
      <c r="H160" s="256"/>
      <c r="I160" s="256"/>
      <c r="L160" s="256"/>
      <c r="M160" s="256"/>
      <c r="N160" s="256"/>
      <c r="O160" s="256"/>
      <c r="P160" s="234"/>
      <c r="Q160" s="5"/>
      <c r="R160" s="5"/>
      <c r="S160" s="5"/>
      <c r="T160" s="5"/>
    </row>
    <row r="161" ht="15.75" customHeight="1">
      <c r="A161" s="293" t="s">
        <v>124</v>
      </c>
      <c r="B161" s="294"/>
      <c r="C161" s="294"/>
      <c r="D161" s="294"/>
      <c r="E161" s="294"/>
      <c r="F161" s="294"/>
      <c r="G161" s="294"/>
      <c r="H161" s="294"/>
      <c r="I161" s="294"/>
      <c r="J161" s="294"/>
      <c r="K161" s="294"/>
      <c r="L161" s="295" t="s">
        <v>125</v>
      </c>
      <c r="M161" s="295" t="s">
        <v>10</v>
      </c>
      <c r="N161" s="296" t="s">
        <v>11</v>
      </c>
      <c r="O161" s="296" t="s">
        <v>12</v>
      </c>
      <c r="P161" s="234"/>
      <c r="Q161" s="5"/>
      <c r="R161" s="5"/>
      <c r="S161" s="5"/>
      <c r="T161" s="5"/>
    </row>
    <row r="162" ht="15.75" customHeight="1">
      <c r="A162" s="297" t="s">
        <v>17</v>
      </c>
      <c r="B162" s="294"/>
      <c r="C162" s="294"/>
      <c r="D162" s="294"/>
      <c r="E162" s="294"/>
      <c r="F162" s="294"/>
      <c r="G162" s="294"/>
      <c r="H162" s="294"/>
      <c r="I162" s="294"/>
      <c r="J162" s="294"/>
      <c r="K162" s="294"/>
      <c r="L162" s="298"/>
      <c r="M162" s="298"/>
      <c r="N162" s="298"/>
      <c r="O162" s="299"/>
      <c r="P162" s="234"/>
      <c r="Q162" s="5"/>
      <c r="R162" s="5"/>
      <c r="S162" s="5"/>
      <c r="T162" s="5"/>
    </row>
    <row r="163" ht="15.75" customHeight="1">
      <c r="A163" s="300">
        <v>11.1</v>
      </c>
      <c r="B163" s="294" t="s">
        <v>126</v>
      </c>
      <c r="C163" s="301">
        <v>10000.0</v>
      </c>
      <c r="D163" s="301">
        <v>10000.0</v>
      </c>
      <c r="E163" s="301">
        <v>10000.0</v>
      </c>
      <c r="F163" s="301">
        <v>10000.0</v>
      </c>
      <c r="G163" s="301">
        <v>10000.0</v>
      </c>
      <c r="H163" s="301">
        <v>10000.0</v>
      </c>
      <c r="I163" s="301">
        <v>10000.0</v>
      </c>
      <c r="J163" s="302">
        <v>15000.0</v>
      </c>
      <c r="K163" s="303">
        <v>10000.0</v>
      </c>
      <c r="L163" s="301">
        <v>10000.0</v>
      </c>
      <c r="M163" s="301">
        <v>10000.0</v>
      </c>
      <c r="N163" s="301">
        <v>10000.0</v>
      </c>
      <c r="O163" s="294">
        <v>10000.0</v>
      </c>
      <c r="P163" s="234"/>
      <c r="Q163" s="5"/>
      <c r="R163" s="5"/>
      <c r="S163" s="5"/>
      <c r="T163" s="5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</row>
    <row r="164" ht="15.75" customHeight="1">
      <c r="A164" s="300">
        <v>11.2</v>
      </c>
      <c r="B164" s="294" t="s">
        <v>127</v>
      </c>
      <c r="C164" s="301">
        <v>1000.0</v>
      </c>
      <c r="D164" s="301">
        <v>1000.0</v>
      </c>
      <c r="E164" s="301">
        <v>4000.0</v>
      </c>
      <c r="F164" s="301">
        <v>4000.0</v>
      </c>
      <c r="G164" s="301">
        <v>4000.0</v>
      </c>
      <c r="H164" s="301">
        <v>4000.0</v>
      </c>
      <c r="I164" s="301">
        <v>4000.0</v>
      </c>
      <c r="J164" s="303">
        <v>4000.0</v>
      </c>
      <c r="K164" s="303">
        <v>4000.0</v>
      </c>
      <c r="L164" s="301">
        <v>4000.0</v>
      </c>
      <c r="M164" s="301">
        <v>4000.0</v>
      </c>
      <c r="N164" s="301">
        <v>2000.0</v>
      </c>
      <c r="O164" s="294">
        <v>2000.0</v>
      </c>
      <c r="P164" s="234"/>
      <c r="Q164" s="5"/>
      <c r="R164" s="5"/>
      <c r="S164" s="5"/>
      <c r="T164" s="5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</row>
    <row r="165" ht="15.75" customHeight="1">
      <c r="A165" s="300">
        <v>11.3</v>
      </c>
      <c r="B165" s="294" t="s">
        <v>128</v>
      </c>
      <c r="C165" s="301">
        <v>22000.0</v>
      </c>
      <c r="D165" s="301">
        <v>22000.0</v>
      </c>
      <c r="E165" s="301">
        <v>22000.0</v>
      </c>
      <c r="F165" s="301">
        <v>22000.0</v>
      </c>
      <c r="G165" s="301">
        <v>22000.0</v>
      </c>
      <c r="H165" s="301">
        <v>15000.0</v>
      </c>
      <c r="I165" s="301">
        <v>15000.0</v>
      </c>
      <c r="J165" s="302">
        <v>14600.0</v>
      </c>
      <c r="K165" s="304">
        <v>14600.0</v>
      </c>
      <c r="L165" s="305">
        <v>14000.0</v>
      </c>
      <c r="M165" s="305">
        <v>14000.0</v>
      </c>
      <c r="N165" s="305">
        <v>14000.0</v>
      </c>
      <c r="O165" s="306">
        <v>20000.0</v>
      </c>
      <c r="P165" s="234"/>
      <c r="Q165" s="5"/>
      <c r="R165" s="5"/>
      <c r="S165" s="5"/>
      <c r="T165" s="5"/>
    </row>
    <row r="166" ht="15.75" customHeight="1">
      <c r="A166" s="300"/>
      <c r="B166" s="307" t="s">
        <v>129</v>
      </c>
      <c r="C166" s="307">
        <v>-5000.0</v>
      </c>
      <c r="D166" s="307">
        <v>-5000.0</v>
      </c>
      <c r="E166" s="307">
        <v>-5000.0</v>
      </c>
      <c r="F166" s="307">
        <v>-5000.0</v>
      </c>
      <c r="G166" s="307">
        <v>-5000.0</v>
      </c>
      <c r="H166" s="307">
        <v>-2000.0</v>
      </c>
      <c r="I166" s="307">
        <v>-2000.0</v>
      </c>
      <c r="J166" s="308">
        <v>-2000.0</v>
      </c>
      <c r="K166" s="303">
        <v>-2500.0</v>
      </c>
      <c r="L166" s="305">
        <v>-2500.0</v>
      </c>
      <c r="M166" s="305">
        <v>-2500.0</v>
      </c>
      <c r="N166" s="305">
        <v>-2500.0</v>
      </c>
      <c r="O166" s="306">
        <v>-8000.0</v>
      </c>
      <c r="P166" s="234"/>
      <c r="Q166" s="5"/>
      <c r="R166" s="5"/>
      <c r="S166" s="5"/>
      <c r="T166" s="5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</row>
    <row r="167" ht="15.75" customHeight="1">
      <c r="A167" s="300"/>
      <c r="B167" s="294" t="s">
        <v>130</v>
      </c>
      <c r="C167" s="294">
        <f t="shared" ref="C167:I167" si="64">SUM(C165+C166)</f>
        <v>17000</v>
      </c>
      <c r="D167" s="294">
        <f t="shared" si="64"/>
        <v>17000</v>
      </c>
      <c r="E167" s="294">
        <f t="shared" si="64"/>
        <v>17000</v>
      </c>
      <c r="F167" s="294">
        <f t="shared" si="64"/>
        <v>17000</v>
      </c>
      <c r="G167" s="294">
        <f t="shared" si="64"/>
        <v>17000</v>
      </c>
      <c r="H167" s="294">
        <f t="shared" si="64"/>
        <v>13000</v>
      </c>
      <c r="I167" s="294">
        <f t="shared" si="64"/>
        <v>13000</v>
      </c>
      <c r="J167" s="303">
        <f t="shared" ref="J167:N167" si="65">sum(J165:J166)</f>
        <v>12600</v>
      </c>
      <c r="K167" s="303">
        <f t="shared" si="65"/>
        <v>12100</v>
      </c>
      <c r="L167" s="294">
        <f t="shared" si="65"/>
        <v>11500</v>
      </c>
      <c r="M167" s="294">
        <f t="shared" si="65"/>
        <v>11500</v>
      </c>
      <c r="N167" s="294">
        <f t="shared" si="65"/>
        <v>11500</v>
      </c>
      <c r="O167" s="294">
        <v>12000.0</v>
      </c>
      <c r="P167" s="234"/>
      <c r="Q167" s="5"/>
      <c r="R167" s="5"/>
      <c r="S167" s="5"/>
      <c r="T167" s="5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</row>
    <row r="168" ht="15.75" customHeight="1">
      <c r="A168" s="300">
        <v>11.4</v>
      </c>
      <c r="B168" s="294" t="s">
        <v>68</v>
      </c>
      <c r="C168" s="301">
        <v>80000.0</v>
      </c>
      <c r="D168" s="301">
        <v>80000.0</v>
      </c>
      <c r="E168" s="301">
        <v>80000.0</v>
      </c>
      <c r="F168" s="301">
        <v>80000.0</v>
      </c>
      <c r="G168" s="301">
        <v>75000.0</v>
      </c>
      <c r="H168" s="301">
        <v>65000.0</v>
      </c>
      <c r="I168" s="301">
        <v>65000.0</v>
      </c>
      <c r="J168" s="303">
        <v>55000.0</v>
      </c>
      <c r="K168" s="309">
        <v>55000.0</v>
      </c>
      <c r="L168" s="301">
        <v>50000.0</v>
      </c>
      <c r="M168" s="301">
        <v>45000.0</v>
      </c>
      <c r="N168" s="301">
        <v>45000.0</v>
      </c>
      <c r="O168" s="294">
        <v>45000.0</v>
      </c>
      <c r="P168" s="234"/>
      <c r="Q168" s="5"/>
      <c r="R168" s="5"/>
      <c r="S168" s="5"/>
      <c r="T168" s="5"/>
    </row>
    <row r="169" ht="15.75" customHeight="1">
      <c r="A169" s="300">
        <v>11.5</v>
      </c>
      <c r="B169" s="310" t="s">
        <v>131</v>
      </c>
      <c r="C169" s="311">
        <v>5000.0</v>
      </c>
      <c r="D169" s="311">
        <v>5000.0</v>
      </c>
      <c r="E169" s="311">
        <v>5000.0</v>
      </c>
      <c r="F169" s="311">
        <v>5000.0</v>
      </c>
      <c r="G169" s="311">
        <v>5000.0</v>
      </c>
      <c r="H169" s="311">
        <v>5000.0</v>
      </c>
      <c r="I169" s="311">
        <v>5000.0</v>
      </c>
      <c r="J169" s="312">
        <v>0.0</v>
      </c>
      <c r="K169" s="312">
        <v>5000.0</v>
      </c>
      <c r="L169" s="301">
        <v>5000.0</v>
      </c>
      <c r="M169" s="301">
        <v>5000.0</v>
      </c>
      <c r="N169" s="301">
        <v>5000.0</v>
      </c>
      <c r="O169" s="294">
        <v>5000.0</v>
      </c>
      <c r="P169" s="313"/>
      <c r="Q169" s="314"/>
      <c r="R169" s="314"/>
      <c r="S169" s="314"/>
      <c r="T169" s="314"/>
      <c r="U169" s="315"/>
      <c r="V169" s="315"/>
      <c r="W169" s="315"/>
      <c r="X169" s="315"/>
      <c r="Y169" s="315"/>
      <c r="Z169" s="315"/>
      <c r="AA169" s="315"/>
      <c r="AB169" s="315"/>
      <c r="AC169" s="315"/>
      <c r="AD169" s="315"/>
      <c r="AE169" s="315"/>
      <c r="AF169" s="315"/>
    </row>
    <row r="170" ht="15.75" customHeight="1">
      <c r="A170" s="316"/>
      <c r="B170" s="297" t="s">
        <v>132</v>
      </c>
      <c r="C170" s="297">
        <f t="shared" ref="C170:D170" si="66">SUM(C163:C169)</f>
        <v>130000</v>
      </c>
      <c r="D170" s="297">
        <f t="shared" si="66"/>
        <v>130000</v>
      </c>
      <c r="E170" s="297">
        <f t="shared" ref="E170:N170" si="67">sum(E163+E164+E167+E168+E169)</f>
        <v>116000</v>
      </c>
      <c r="F170" s="297">
        <f t="shared" si="67"/>
        <v>116000</v>
      </c>
      <c r="G170" s="297">
        <f t="shared" si="67"/>
        <v>111000</v>
      </c>
      <c r="H170" s="297">
        <f t="shared" si="67"/>
        <v>97000</v>
      </c>
      <c r="I170" s="297">
        <f t="shared" si="67"/>
        <v>97000</v>
      </c>
      <c r="J170" s="317">
        <f t="shared" si="67"/>
        <v>86600</v>
      </c>
      <c r="K170" s="318">
        <f t="shared" si="67"/>
        <v>86100</v>
      </c>
      <c r="L170" s="319">
        <f t="shared" si="67"/>
        <v>80500</v>
      </c>
      <c r="M170" s="319">
        <f t="shared" si="67"/>
        <v>75500</v>
      </c>
      <c r="N170" s="319">
        <f t="shared" si="67"/>
        <v>73500</v>
      </c>
      <c r="O170" s="319">
        <f>SUM(O163,O164,O167,O168,O169)</f>
        <v>74000</v>
      </c>
      <c r="P170" s="320"/>
      <c r="Q170" s="150"/>
      <c r="R170" s="150"/>
      <c r="S170" s="150"/>
      <c r="T170" s="150"/>
      <c r="U170" s="104"/>
      <c r="V170" s="104"/>
      <c r="W170" s="104"/>
      <c r="X170" s="104"/>
      <c r="Y170" s="104"/>
      <c r="Z170" s="104"/>
      <c r="AA170" s="104"/>
      <c r="AB170" s="104"/>
      <c r="AC170" s="104"/>
      <c r="AD170" s="104"/>
      <c r="AE170" s="104"/>
      <c r="AF170" s="104"/>
    </row>
    <row r="171" ht="15.75" customHeight="1">
      <c r="A171" s="256"/>
      <c r="B171" s="256"/>
      <c r="C171" s="256"/>
      <c r="D171" s="256"/>
      <c r="E171" s="256"/>
      <c r="F171" s="256"/>
      <c r="G171" s="256"/>
      <c r="H171" s="256"/>
      <c r="I171" s="256"/>
      <c r="J171" s="256"/>
      <c r="K171" s="256"/>
      <c r="L171" s="256"/>
      <c r="M171" s="256"/>
      <c r="N171" s="256"/>
      <c r="O171" s="256"/>
      <c r="P171" s="234"/>
      <c r="Q171" s="5"/>
      <c r="R171" s="5"/>
      <c r="S171" s="5"/>
      <c r="T171" s="5"/>
    </row>
    <row r="172" ht="15.75" customHeight="1">
      <c r="A172" s="321" t="s">
        <v>133</v>
      </c>
      <c r="B172" s="322"/>
      <c r="C172" s="322"/>
      <c r="D172" s="322"/>
      <c r="E172" s="322"/>
      <c r="F172" s="322"/>
      <c r="G172" s="322"/>
      <c r="H172" s="322"/>
      <c r="I172" s="322"/>
      <c r="J172" s="322"/>
      <c r="K172" s="322"/>
      <c r="L172" s="323" t="s">
        <v>9</v>
      </c>
      <c r="M172" s="323" t="s">
        <v>10</v>
      </c>
      <c r="N172" s="324" t="s">
        <v>11</v>
      </c>
      <c r="O172" s="324" t="s">
        <v>12</v>
      </c>
      <c r="P172" s="234"/>
      <c r="Q172" s="5"/>
      <c r="R172" s="5"/>
      <c r="S172" s="5"/>
      <c r="T172" s="5"/>
    </row>
    <row r="173" ht="15.75" customHeight="1">
      <c r="A173" s="321" t="s">
        <v>30</v>
      </c>
      <c r="B173" s="322"/>
      <c r="C173" s="322"/>
      <c r="D173" s="322"/>
      <c r="E173" s="322"/>
      <c r="F173" s="322"/>
      <c r="G173" s="322"/>
      <c r="H173" s="322"/>
      <c r="I173" s="322"/>
      <c r="J173" s="322"/>
      <c r="K173" s="322"/>
      <c r="L173" s="155"/>
      <c r="M173" s="155"/>
      <c r="N173" s="155"/>
      <c r="O173" s="156"/>
      <c r="P173" s="234"/>
      <c r="Q173" s="5"/>
      <c r="R173" s="5"/>
      <c r="S173" s="5"/>
      <c r="T173" s="5"/>
    </row>
    <row r="174" ht="15.75" customHeight="1">
      <c r="A174" s="325">
        <v>12.1</v>
      </c>
      <c r="B174" s="322" t="s">
        <v>134</v>
      </c>
      <c r="C174" s="326">
        <v>5000.0</v>
      </c>
      <c r="D174" s="326">
        <v>6000.0</v>
      </c>
      <c r="E174" s="326">
        <v>6000.0</v>
      </c>
      <c r="F174" s="326">
        <v>6000.0</v>
      </c>
      <c r="G174" s="326">
        <v>6000.0</v>
      </c>
      <c r="H174" s="326">
        <v>6000.0</v>
      </c>
      <c r="I174" s="326">
        <v>6000.0</v>
      </c>
      <c r="J174" s="327">
        <v>2500.0</v>
      </c>
      <c r="K174" s="327">
        <v>2500.0</v>
      </c>
      <c r="L174" s="328">
        <v>2500.0</v>
      </c>
      <c r="M174" s="328">
        <v>2500.0</v>
      </c>
      <c r="N174" s="328">
        <v>5000.0</v>
      </c>
      <c r="O174" s="322">
        <v>10000.0</v>
      </c>
      <c r="P174" s="234"/>
      <c r="Q174" s="5"/>
      <c r="R174" s="5"/>
      <c r="S174" s="5"/>
      <c r="T174" s="5"/>
    </row>
    <row r="175" ht="15.75" customHeight="1">
      <c r="A175" s="325">
        <v>12.3</v>
      </c>
      <c r="B175" s="322" t="s">
        <v>135</v>
      </c>
      <c r="C175" s="326">
        <v>5000.0</v>
      </c>
      <c r="D175" s="326">
        <v>5000.0</v>
      </c>
      <c r="E175" s="326">
        <v>5000.0</v>
      </c>
      <c r="F175" s="326">
        <v>8000.0</v>
      </c>
      <c r="G175" s="326">
        <v>8000.0</v>
      </c>
      <c r="H175" s="326">
        <v>8000.0</v>
      </c>
      <c r="I175" s="326">
        <v>8000.0</v>
      </c>
      <c r="J175" s="327">
        <v>2000.0</v>
      </c>
      <c r="K175" s="327">
        <v>2000.0</v>
      </c>
      <c r="L175" s="328">
        <v>2000.0</v>
      </c>
      <c r="M175" s="328">
        <v>2000.0</v>
      </c>
      <c r="N175" s="328">
        <v>4000.0</v>
      </c>
      <c r="O175" s="322">
        <v>8000.0</v>
      </c>
      <c r="P175" s="234"/>
      <c r="Q175" s="5"/>
      <c r="R175" s="5"/>
      <c r="S175" s="5"/>
      <c r="T175" s="5"/>
    </row>
    <row r="176" ht="15.75" customHeight="1">
      <c r="A176" s="325">
        <v>12.4</v>
      </c>
      <c r="B176" s="322" t="s">
        <v>136</v>
      </c>
      <c r="C176" s="326">
        <v>8000.0</v>
      </c>
      <c r="D176" s="326">
        <v>8000.0</v>
      </c>
      <c r="E176" s="326">
        <v>8000.0</v>
      </c>
      <c r="F176" s="326">
        <v>8000.0</v>
      </c>
      <c r="G176" s="326">
        <v>8000.0</v>
      </c>
      <c r="H176" s="326">
        <v>8000.0</v>
      </c>
      <c r="I176" s="326">
        <v>8000.0</v>
      </c>
      <c r="J176" s="327">
        <v>10000.0</v>
      </c>
      <c r="K176" s="329">
        <v>10000.0</v>
      </c>
      <c r="L176" s="328">
        <v>10000.0</v>
      </c>
      <c r="M176" s="328">
        <v>10000.0</v>
      </c>
      <c r="N176" s="328">
        <v>10000.0</v>
      </c>
      <c r="O176" s="322">
        <v>8000.0</v>
      </c>
      <c r="P176" s="234"/>
      <c r="Q176" s="5"/>
      <c r="R176" s="5"/>
      <c r="S176" s="5"/>
      <c r="T176" s="5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</row>
    <row r="177" ht="15.75" customHeight="1">
      <c r="A177" s="325">
        <v>12.5</v>
      </c>
      <c r="B177" s="328" t="s">
        <v>137</v>
      </c>
      <c r="C177" s="326">
        <v>15000.0</v>
      </c>
      <c r="D177" s="326">
        <v>15000.0</v>
      </c>
      <c r="E177" s="326">
        <v>15000.0</v>
      </c>
      <c r="F177" s="326">
        <v>15000.0</v>
      </c>
      <c r="G177" s="326">
        <v>15000.0</v>
      </c>
      <c r="H177" s="326">
        <v>10000.0</v>
      </c>
      <c r="I177" s="326">
        <v>10000.0</v>
      </c>
      <c r="J177" s="327">
        <v>10000.0</v>
      </c>
      <c r="K177" s="329">
        <v>10000.0</v>
      </c>
      <c r="L177" s="328">
        <v>10000.0</v>
      </c>
      <c r="M177" s="328">
        <v>10000.0</v>
      </c>
      <c r="N177" s="328">
        <v>10000.0</v>
      </c>
      <c r="O177" s="322">
        <v>10000.0</v>
      </c>
      <c r="P177" s="234"/>
      <c r="Q177" s="5"/>
      <c r="R177" s="5"/>
      <c r="S177" s="5"/>
      <c r="T177" s="5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</row>
    <row r="178" ht="15.75" customHeight="1">
      <c r="A178" s="330"/>
      <c r="B178" s="331" t="s">
        <v>138</v>
      </c>
      <c r="C178" s="331">
        <f t="shared" ref="C178:I178" si="68">SUM(C174:C177)</f>
        <v>33000</v>
      </c>
      <c r="D178" s="331">
        <f t="shared" si="68"/>
        <v>34000</v>
      </c>
      <c r="E178" s="331">
        <f t="shared" si="68"/>
        <v>34000</v>
      </c>
      <c r="F178" s="331">
        <f t="shared" si="68"/>
        <v>37000</v>
      </c>
      <c r="G178" s="331">
        <f t="shared" si="68"/>
        <v>37000</v>
      </c>
      <c r="H178" s="331">
        <f t="shared" si="68"/>
        <v>32000</v>
      </c>
      <c r="I178" s="331">
        <f t="shared" si="68"/>
        <v>32000</v>
      </c>
      <c r="J178" s="193">
        <f t="shared" ref="J178:N178" si="69">sum(J174:J177)</f>
        <v>24500</v>
      </c>
      <c r="K178" s="194">
        <f t="shared" si="69"/>
        <v>24500</v>
      </c>
      <c r="L178" s="332">
        <f t="shared" si="69"/>
        <v>24500</v>
      </c>
      <c r="M178" s="332">
        <f t="shared" si="69"/>
        <v>24500</v>
      </c>
      <c r="N178" s="332">
        <f t="shared" si="69"/>
        <v>29000</v>
      </c>
      <c r="O178" s="332">
        <f>SUM(O174:O177)</f>
        <v>36000</v>
      </c>
      <c r="P178" s="234"/>
      <c r="Q178" s="5"/>
      <c r="R178" s="5"/>
      <c r="S178" s="5"/>
      <c r="T178" s="5"/>
    </row>
    <row r="179" ht="15.75" customHeight="1">
      <c r="A179" s="234"/>
      <c r="B179" s="234"/>
      <c r="C179" s="234"/>
      <c r="D179" s="234"/>
      <c r="E179" s="234"/>
      <c r="F179" s="234"/>
      <c r="G179" s="234"/>
      <c r="H179" s="234"/>
      <c r="I179" s="234"/>
      <c r="J179" s="234"/>
      <c r="K179" s="234"/>
      <c r="L179" s="234"/>
      <c r="M179" s="234"/>
      <c r="N179" s="234"/>
      <c r="O179" s="234"/>
      <c r="P179" s="234"/>
      <c r="Q179" s="5"/>
      <c r="R179" s="5"/>
      <c r="S179" s="5"/>
      <c r="T179" s="5"/>
    </row>
    <row r="180" ht="15.75" customHeight="1">
      <c r="A180" s="333" t="s">
        <v>139</v>
      </c>
      <c r="B180" s="112"/>
      <c r="C180" s="112"/>
      <c r="D180" s="112"/>
      <c r="E180" s="112"/>
      <c r="F180" s="112"/>
      <c r="G180" s="112"/>
      <c r="H180" s="112"/>
      <c r="I180" s="112"/>
      <c r="J180" s="112"/>
      <c r="K180" s="112"/>
      <c r="L180" s="257" t="s">
        <v>9</v>
      </c>
      <c r="M180" s="257" t="s">
        <v>10</v>
      </c>
      <c r="N180" s="258" t="s">
        <v>11</v>
      </c>
      <c r="O180" s="258" t="s">
        <v>12</v>
      </c>
      <c r="P180" s="234"/>
      <c r="Q180" s="5"/>
      <c r="R180" s="5"/>
      <c r="S180" s="5"/>
      <c r="T180" s="5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</row>
    <row r="181" ht="15.75" customHeight="1">
      <c r="A181" s="333" t="s">
        <v>140</v>
      </c>
      <c r="B181" s="334"/>
      <c r="C181" s="334"/>
      <c r="D181" s="334"/>
      <c r="E181" s="334"/>
      <c r="F181" s="334"/>
      <c r="G181" s="334"/>
      <c r="H181" s="149"/>
      <c r="I181" s="149"/>
      <c r="J181" s="149"/>
      <c r="K181" s="149"/>
      <c r="L181" s="109"/>
      <c r="M181" s="109"/>
      <c r="N181" s="109"/>
      <c r="O181" s="110"/>
      <c r="P181" s="320"/>
      <c r="Q181" s="150"/>
      <c r="R181" s="150"/>
      <c r="S181" s="150"/>
      <c r="T181" s="150"/>
      <c r="U181" s="104"/>
      <c r="V181" s="104"/>
      <c r="W181" s="104"/>
      <c r="X181" s="104"/>
      <c r="Y181" s="104"/>
      <c r="Z181" s="104"/>
      <c r="AA181" s="104"/>
      <c r="AB181" s="104"/>
      <c r="AC181" s="104"/>
      <c r="AD181" s="104"/>
      <c r="AE181" s="104"/>
      <c r="AF181" s="104"/>
    </row>
    <row r="182" ht="15.75" customHeight="1">
      <c r="A182" s="333" t="s">
        <v>141</v>
      </c>
      <c r="B182" s="149"/>
      <c r="C182" s="149"/>
      <c r="D182" s="149"/>
      <c r="E182" s="149"/>
      <c r="F182" s="149"/>
      <c r="G182" s="149"/>
      <c r="H182" s="149"/>
      <c r="I182" s="149"/>
      <c r="J182" s="149"/>
      <c r="K182" s="149"/>
      <c r="L182" s="149"/>
      <c r="M182" s="149"/>
      <c r="N182" s="149"/>
      <c r="O182" s="149"/>
      <c r="P182" s="320"/>
      <c r="Q182" s="150"/>
      <c r="R182" s="150"/>
      <c r="S182" s="150"/>
      <c r="T182" s="150"/>
      <c r="U182" s="104"/>
      <c r="V182" s="104"/>
      <c r="W182" s="104"/>
      <c r="X182" s="104"/>
      <c r="Y182" s="104"/>
      <c r="Z182" s="104"/>
      <c r="AA182" s="104"/>
      <c r="AB182" s="104"/>
      <c r="AC182" s="104"/>
      <c r="AD182" s="104"/>
      <c r="AE182" s="104"/>
      <c r="AF182" s="104"/>
    </row>
    <row r="183" ht="15.75" customHeight="1">
      <c r="A183" s="112"/>
      <c r="B183" s="335" t="s">
        <v>68</v>
      </c>
      <c r="C183" s="138">
        <v>12800.0</v>
      </c>
      <c r="D183" s="138">
        <v>12800.0</v>
      </c>
      <c r="E183" s="138">
        <v>12800.0</v>
      </c>
      <c r="F183" s="138">
        <v>12800.0</v>
      </c>
      <c r="G183" s="138">
        <v>12800.0</v>
      </c>
      <c r="H183" s="138">
        <v>12800.0</v>
      </c>
      <c r="I183" s="138">
        <v>12000.0</v>
      </c>
      <c r="J183" s="130">
        <v>12000.0</v>
      </c>
      <c r="K183" s="130">
        <v>12000.0</v>
      </c>
      <c r="L183" s="138">
        <v>12000.0</v>
      </c>
      <c r="M183" s="138">
        <v>12000.0</v>
      </c>
      <c r="N183" s="138">
        <v>12000.0</v>
      </c>
      <c r="O183" s="139">
        <v>12000.0</v>
      </c>
      <c r="P183" s="234"/>
      <c r="Q183" s="5"/>
      <c r="R183" s="5"/>
      <c r="S183" s="5"/>
      <c r="T183" s="5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</row>
    <row r="184" ht="15.75" customHeight="1">
      <c r="A184" s="336"/>
      <c r="B184" s="335" t="s">
        <v>142</v>
      </c>
      <c r="C184" s="138">
        <v>11000.0</v>
      </c>
      <c r="D184" s="138">
        <v>7000.0</v>
      </c>
      <c r="E184" s="138">
        <v>7000.0</v>
      </c>
      <c r="F184" s="138">
        <v>7000.0</v>
      </c>
      <c r="G184" s="138">
        <v>7000.0</v>
      </c>
      <c r="H184" s="138">
        <v>7000.0</v>
      </c>
      <c r="I184" s="138">
        <v>7000.0</v>
      </c>
      <c r="J184" s="337">
        <v>45000.0</v>
      </c>
      <c r="K184" s="130">
        <v>7000.0</v>
      </c>
      <c r="L184" s="138">
        <v>7000.0</v>
      </c>
      <c r="M184" s="138">
        <v>5000.0</v>
      </c>
      <c r="N184" s="138">
        <v>5000.0</v>
      </c>
      <c r="O184" s="139">
        <v>3000.0</v>
      </c>
      <c r="P184" s="234"/>
      <c r="Q184" s="5"/>
      <c r="R184" s="5"/>
      <c r="S184" s="5"/>
      <c r="T184" s="5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</row>
    <row r="185" ht="15.75" customHeight="1">
      <c r="A185" s="336"/>
      <c r="B185" s="335" t="s">
        <v>143</v>
      </c>
      <c r="C185" s="138">
        <v>250.0</v>
      </c>
      <c r="D185" s="138">
        <v>250.0</v>
      </c>
      <c r="E185" s="138">
        <v>250.0</v>
      </c>
      <c r="F185" s="138">
        <v>250.0</v>
      </c>
      <c r="G185" s="138">
        <v>250.0</v>
      </c>
      <c r="H185" s="138">
        <v>250.0</v>
      </c>
      <c r="I185" s="138">
        <v>250.0</v>
      </c>
      <c r="J185" s="337">
        <v>0.0</v>
      </c>
      <c r="K185" s="130">
        <v>250.0</v>
      </c>
      <c r="L185" s="138">
        <v>250.0</v>
      </c>
      <c r="M185" s="138">
        <v>250.0</v>
      </c>
      <c r="N185" s="138">
        <v>250.0</v>
      </c>
      <c r="O185" s="139">
        <v>250.0</v>
      </c>
      <c r="P185" s="234"/>
      <c r="Q185" s="5"/>
      <c r="R185" s="5"/>
      <c r="S185" s="5"/>
      <c r="T185" s="5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</row>
    <row r="186" ht="15.75" customHeight="1">
      <c r="A186" s="336"/>
      <c r="B186" s="338" t="s">
        <v>144</v>
      </c>
      <c r="C186" s="138">
        <v>-15000.0</v>
      </c>
      <c r="D186" s="138">
        <v>-15000.0</v>
      </c>
      <c r="E186" s="138">
        <v>-15000.0</v>
      </c>
      <c r="F186" s="138">
        <v>-15000.0</v>
      </c>
      <c r="G186" s="138">
        <v>-15000.0</v>
      </c>
      <c r="H186" s="138">
        <v>-15000.0</v>
      </c>
      <c r="I186" s="138">
        <v>-15000.0</v>
      </c>
      <c r="J186" s="337">
        <v>-20000.0</v>
      </c>
      <c r="K186" s="141">
        <v>-15000.0</v>
      </c>
      <c r="L186" s="138">
        <v>-15000.0</v>
      </c>
      <c r="M186" s="138">
        <v>-15000.0</v>
      </c>
      <c r="N186" s="138">
        <v>-15000.0</v>
      </c>
      <c r="O186" s="139">
        <v>-15000.0</v>
      </c>
      <c r="P186" s="234"/>
      <c r="Q186" s="5"/>
      <c r="R186" s="5"/>
      <c r="S186" s="5"/>
      <c r="T186" s="5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</row>
    <row r="187" ht="15.75" customHeight="1">
      <c r="A187" s="336"/>
      <c r="B187" s="338" t="s">
        <v>145</v>
      </c>
      <c r="C187" s="138">
        <v>-5000.0</v>
      </c>
      <c r="D187" s="138">
        <v>-5000.0</v>
      </c>
      <c r="E187" s="138">
        <v>-5000.0</v>
      </c>
      <c r="F187" s="138">
        <v>-5000.0</v>
      </c>
      <c r="G187" s="138">
        <v>-5000.0</v>
      </c>
      <c r="H187" s="138">
        <v>-5000.0</v>
      </c>
      <c r="I187" s="138">
        <v>-5000.0</v>
      </c>
      <c r="J187" s="339">
        <v>-2500.0</v>
      </c>
      <c r="K187" s="141">
        <v>-5000.0</v>
      </c>
      <c r="L187" s="138">
        <v>-5000.0</v>
      </c>
      <c r="M187" s="138">
        <f>-7750</f>
        <v>-7750</v>
      </c>
      <c r="N187" s="138"/>
      <c r="O187" s="139"/>
      <c r="P187" s="234"/>
      <c r="Q187" s="5"/>
      <c r="R187" s="5"/>
      <c r="S187" s="5"/>
      <c r="T187" s="5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</row>
    <row r="188" ht="15.75" customHeight="1">
      <c r="A188" s="340">
        <v>13.1</v>
      </c>
      <c r="B188" s="112" t="s">
        <v>146</v>
      </c>
      <c r="C188" s="112">
        <f t="shared" ref="C188:I188" si="70">SUM(C181:C187)</f>
        <v>4050</v>
      </c>
      <c r="D188" s="112">
        <f t="shared" si="70"/>
        <v>50</v>
      </c>
      <c r="E188" s="112">
        <f t="shared" si="70"/>
        <v>50</v>
      </c>
      <c r="F188" s="112">
        <f t="shared" si="70"/>
        <v>50</v>
      </c>
      <c r="G188" s="112">
        <f t="shared" si="70"/>
        <v>50</v>
      </c>
      <c r="H188" s="112">
        <f t="shared" si="70"/>
        <v>50</v>
      </c>
      <c r="I188" s="112">
        <f t="shared" si="70"/>
        <v>-750</v>
      </c>
      <c r="J188" s="130">
        <f t="shared" ref="J188:M188" si="71">sum(J183:J187)</f>
        <v>34500</v>
      </c>
      <c r="K188" s="130">
        <f t="shared" si="71"/>
        <v>-750</v>
      </c>
      <c r="L188" s="145">
        <f t="shared" si="71"/>
        <v>-750</v>
      </c>
      <c r="M188" s="145">
        <f t="shared" si="71"/>
        <v>-5500</v>
      </c>
      <c r="N188" s="145">
        <f>sum(N183:N186)</f>
        <v>2250</v>
      </c>
      <c r="O188" s="145">
        <f>SUM(O183:O186)</f>
        <v>250</v>
      </c>
      <c r="P188" s="234"/>
      <c r="Q188" s="5"/>
      <c r="R188" s="5"/>
      <c r="S188" s="5"/>
      <c r="T188" s="5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</row>
    <row r="189" ht="15.75" customHeight="1">
      <c r="A189" s="336"/>
      <c r="B189" s="112"/>
      <c r="C189" s="112"/>
      <c r="D189" s="112"/>
      <c r="E189" s="112"/>
      <c r="F189" s="112"/>
      <c r="G189" s="112"/>
      <c r="H189" s="112"/>
      <c r="I189" s="112"/>
      <c r="J189" s="133"/>
      <c r="K189" s="133"/>
      <c r="L189" s="139">
        <f>SUM(L183:L188)</f>
        <v>-1500</v>
      </c>
      <c r="M189" s="139"/>
      <c r="N189" s="139"/>
      <c r="O189" s="139"/>
      <c r="P189" s="234"/>
      <c r="Q189" s="5"/>
      <c r="R189" s="5"/>
      <c r="S189" s="5"/>
      <c r="T189" s="5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</row>
    <row r="190" ht="15.75" customHeight="1">
      <c r="A190" s="336"/>
      <c r="B190" s="341"/>
      <c r="C190" s="341"/>
      <c r="D190" s="341"/>
      <c r="E190" s="341"/>
      <c r="F190" s="341"/>
      <c r="G190" s="341"/>
      <c r="H190" s="341"/>
      <c r="I190" s="341"/>
      <c r="J190" s="133"/>
      <c r="K190" s="133"/>
      <c r="L190" s="139"/>
      <c r="M190" s="139"/>
      <c r="N190" s="139"/>
      <c r="O190" s="139"/>
      <c r="P190" s="234"/>
      <c r="Q190" s="5"/>
      <c r="R190" s="5"/>
      <c r="S190" s="5"/>
      <c r="T190" s="5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</row>
    <row r="191" ht="15.75" customHeight="1">
      <c r="A191" s="342" t="s">
        <v>147</v>
      </c>
      <c r="B191" s="341"/>
      <c r="C191" s="341"/>
      <c r="D191" s="341"/>
      <c r="E191" s="341"/>
      <c r="F191" s="341"/>
      <c r="G191" s="341"/>
      <c r="H191" s="341"/>
      <c r="I191" s="341"/>
      <c r="J191" s="133"/>
      <c r="K191" s="133"/>
      <c r="L191" s="139"/>
      <c r="M191" s="139"/>
      <c r="N191" s="139"/>
      <c r="O191" s="139"/>
      <c r="P191" s="234"/>
      <c r="Q191" s="5"/>
      <c r="R191" s="5"/>
      <c r="S191" s="5"/>
      <c r="T191" s="5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</row>
    <row r="192" ht="15.75" customHeight="1">
      <c r="A192" s="336"/>
      <c r="B192" s="335" t="s">
        <v>148</v>
      </c>
      <c r="C192" s="138">
        <v>7500.0</v>
      </c>
      <c r="D192" s="138">
        <v>7500.0</v>
      </c>
      <c r="E192" s="138">
        <v>11047.0</v>
      </c>
      <c r="F192" s="138">
        <v>11047.0</v>
      </c>
      <c r="G192" s="138">
        <v>11047.0</v>
      </c>
      <c r="H192" s="138">
        <v>11047.0</v>
      </c>
      <c r="I192" s="138">
        <v>7800.0</v>
      </c>
      <c r="J192" s="130">
        <v>8540.0</v>
      </c>
      <c r="K192" s="125">
        <v>8540.0</v>
      </c>
      <c r="L192" s="138">
        <v>7800.0</v>
      </c>
      <c r="M192" s="138">
        <v>7800.0</v>
      </c>
      <c r="N192" s="138">
        <v>7800.0</v>
      </c>
      <c r="O192" s="139">
        <v>7800.0</v>
      </c>
      <c r="P192" s="234"/>
      <c r="Q192" s="5"/>
      <c r="R192" s="5"/>
      <c r="S192" s="5"/>
      <c r="T192" s="5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</row>
    <row r="193" ht="15.75" customHeight="1">
      <c r="A193" s="336"/>
      <c r="B193" s="335" t="s">
        <v>149</v>
      </c>
      <c r="C193" s="138">
        <v>75000.0</v>
      </c>
      <c r="D193" s="138">
        <v>75000.0</v>
      </c>
      <c r="E193" s="138">
        <v>74423.0</v>
      </c>
      <c r="F193" s="138">
        <v>74423.0</v>
      </c>
      <c r="G193" s="138">
        <v>74423.0</v>
      </c>
      <c r="H193" s="138">
        <v>74423.0</v>
      </c>
      <c r="I193" s="138">
        <v>70200.0</v>
      </c>
      <c r="J193" s="130">
        <v>76860.0</v>
      </c>
      <c r="K193" s="125">
        <v>76860.0</v>
      </c>
      <c r="L193" s="138">
        <v>70200.0</v>
      </c>
      <c r="M193" s="138">
        <v>70200.0</v>
      </c>
      <c r="N193" s="138">
        <v>70200.0</v>
      </c>
      <c r="O193" s="139">
        <v>70200.0</v>
      </c>
      <c r="P193" s="234"/>
      <c r="Q193" s="5"/>
      <c r="R193" s="5"/>
      <c r="S193" s="5"/>
      <c r="T193" s="5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</row>
    <row r="194" ht="15.75" customHeight="1">
      <c r="A194" s="336"/>
      <c r="B194" s="338" t="s">
        <v>150</v>
      </c>
      <c r="C194" s="138">
        <v>-41250.0</v>
      </c>
      <c r="D194" s="138">
        <v>-41250.0</v>
      </c>
      <c r="E194" s="138">
        <v>-42735.0</v>
      </c>
      <c r="F194" s="138">
        <v>-42735.0</v>
      </c>
      <c r="G194" s="138">
        <v>-42735.0</v>
      </c>
      <c r="H194" s="138">
        <v>-42735.0</v>
      </c>
      <c r="I194" s="138">
        <v>-39000.0</v>
      </c>
      <c r="J194" s="130">
        <v>-42700.0</v>
      </c>
      <c r="K194" s="343">
        <v>-42700.0</v>
      </c>
      <c r="L194" s="138">
        <v>-39000.0</v>
      </c>
      <c r="M194" s="138">
        <v>-39000.0</v>
      </c>
      <c r="N194" s="138">
        <v>-39000.0</v>
      </c>
      <c r="O194" s="139">
        <v>-39000.0</v>
      </c>
      <c r="P194" s="234"/>
      <c r="Q194" s="5"/>
      <c r="R194" s="5"/>
      <c r="S194" s="5"/>
      <c r="T194" s="5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</row>
    <row r="195" ht="15.75" customHeight="1">
      <c r="A195" s="336"/>
      <c r="B195" s="338" t="s">
        <v>151</v>
      </c>
      <c r="C195" s="138">
        <v>-41250.0</v>
      </c>
      <c r="D195" s="138">
        <v>-41250.0</v>
      </c>
      <c r="E195" s="138">
        <v>-42735.0</v>
      </c>
      <c r="F195" s="138">
        <v>-42735.0</v>
      </c>
      <c r="G195" s="138">
        <v>-42735.0</v>
      </c>
      <c r="H195" s="138">
        <v>-42735.0</v>
      </c>
      <c r="I195" s="138">
        <v>-39000.0</v>
      </c>
      <c r="J195" s="130">
        <v>-42700.0</v>
      </c>
      <c r="K195" s="343">
        <v>-42700.0</v>
      </c>
      <c r="L195" s="138">
        <v>-39000.0</v>
      </c>
      <c r="M195" s="138">
        <v>-39000.0</v>
      </c>
      <c r="N195" s="138">
        <v>-39000.0</v>
      </c>
      <c r="O195" s="139">
        <v>-39000.0</v>
      </c>
      <c r="P195" s="234"/>
      <c r="Q195" s="5"/>
      <c r="R195" s="5"/>
      <c r="S195" s="5"/>
      <c r="T195" s="5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</row>
    <row r="196" ht="15.75" customHeight="1">
      <c r="A196" s="340">
        <v>13.2</v>
      </c>
      <c r="B196" s="112" t="s">
        <v>152</v>
      </c>
      <c r="C196" s="112">
        <f t="shared" ref="C196:I196" si="72">SUM(C192:C195)</f>
        <v>0</v>
      </c>
      <c r="D196" s="112">
        <f t="shared" si="72"/>
        <v>0</v>
      </c>
      <c r="E196" s="112">
        <f t="shared" si="72"/>
        <v>0</v>
      </c>
      <c r="F196" s="112">
        <f t="shared" si="72"/>
        <v>0</v>
      </c>
      <c r="G196" s="112">
        <f t="shared" si="72"/>
        <v>0</v>
      </c>
      <c r="H196" s="112">
        <f t="shared" si="72"/>
        <v>0</v>
      </c>
      <c r="I196" s="112">
        <f t="shared" si="72"/>
        <v>0</v>
      </c>
      <c r="J196" s="130">
        <f t="shared" ref="J196:N196" si="73">sum(J192:J195)</f>
        <v>0</v>
      </c>
      <c r="K196" s="130">
        <f t="shared" si="73"/>
        <v>0</v>
      </c>
      <c r="L196" s="145">
        <f t="shared" si="73"/>
        <v>0</v>
      </c>
      <c r="M196" s="145">
        <f t="shared" si="73"/>
        <v>0</v>
      </c>
      <c r="N196" s="145">
        <f t="shared" si="73"/>
        <v>0</v>
      </c>
      <c r="O196" s="145">
        <f>SUM(O192:O195)</f>
        <v>0</v>
      </c>
      <c r="P196" s="234"/>
      <c r="Q196" s="5"/>
      <c r="R196" s="5"/>
      <c r="S196" s="5"/>
      <c r="T196" s="5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</row>
    <row r="197" ht="15.75" customHeight="1">
      <c r="A197" s="112"/>
      <c r="B197" s="112"/>
      <c r="C197" s="112"/>
      <c r="D197" s="112"/>
      <c r="E197" s="112"/>
      <c r="F197" s="112"/>
      <c r="G197" s="112"/>
      <c r="H197" s="112"/>
      <c r="I197" s="112"/>
      <c r="J197" s="133"/>
      <c r="K197" s="133"/>
      <c r="L197" s="139"/>
      <c r="M197" s="139"/>
      <c r="N197" s="139"/>
      <c r="O197" s="139"/>
      <c r="P197" s="234"/>
      <c r="Q197" s="5"/>
      <c r="R197" s="5"/>
      <c r="S197" s="5"/>
      <c r="T197" s="5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</row>
    <row r="198" ht="15.75" customHeight="1">
      <c r="A198" s="334" t="s">
        <v>153</v>
      </c>
      <c r="B198" s="335"/>
      <c r="C198" s="335"/>
      <c r="D198" s="335"/>
      <c r="E198" s="335"/>
      <c r="F198" s="335"/>
      <c r="G198" s="335"/>
      <c r="H198" s="335"/>
      <c r="I198" s="335"/>
      <c r="J198" s="133"/>
      <c r="K198" s="133"/>
      <c r="L198" s="139"/>
      <c r="M198" s="139"/>
      <c r="N198" s="139"/>
      <c r="O198" s="139"/>
      <c r="P198" s="234"/>
      <c r="Q198" s="5"/>
      <c r="R198" s="5"/>
      <c r="S198" s="5"/>
      <c r="T198" s="5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</row>
    <row r="199" ht="15.75" customHeight="1">
      <c r="A199" s="112"/>
      <c r="B199" s="335" t="s">
        <v>154</v>
      </c>
      <c r="C199" s="138">
        <v>6400.0</v>
      </c>
      <c r="D199" s="138">
        <v>6400.0</v>
      </c>
      <c r="E199" s="138">
        <v>6400.0</v>
      </c>
      <c r="F199" s="138">
        <v>6400.0</v>
      </c>
      <c r="G199" s="138">
        <v>6400.0</v>
      </c>
      <c r="H199" s="138">
        <v>6400.0</v>
      </c>
      <c r="I199" s="138">
        <v>6000.0</v>
      </c>
      <c r="J199" s="130">
        <v>6000.0</v>
      </c>
      <c r="K199" s="130">
        <v>6000.0</v>
      </c>
      <c r="L199" s="138">
        <v>6000.0</v>
      </c>
      <c r="M199" s="138">
        <v>0.0</v>
      </c>
      <c r="N199" s="138">
        <v>6000.0</v>
      </c>
      <c r="O199" s="139">
        <v>6000.0</v>
      </c>
      <c r="P199" s="234"/>
      <c r="Q199" s="344"/>
      <c r="R199" s="5"/>
      <c r="S199" s="5"/>
      <c r="T199" s="5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</row>
    <row r="200" ht="15.75" customHeight="1">
      <c r="A200" s="112"/>
      <c r="B200" s="335" t="s">
        <v>155</v>
      </c>
      <c r="C200" s="138">
        <v>40000.0</v>
      </c>
      <c r="D200" s="138">
        <v>40000.0</v>
      </c>
      <c r="E200" s="138">
        <v>40000.0</v>
      </c>
      <c r="F200" s="138">
        <v>40000.0</v>
      </c>
      <c r="G200" s="138">
        <v>40000.0</v>
      </c>
      <c r="H200" s="138">
        <v>40000.0</v>
      </c>
      <c r="I200" s="138">
        <v>40000.0</v>
      </c>
      <c r="J200" s="130">
        <v>40000.0</v>
      </c>
      <c r="K200" s="130">
        <v>40000.0</v>
      </c>
      <c r="L200" s="138">
        <v>40000.0</v>
      </c>
      <c r="M200" s="138">
        <v>25000.0</v>
      </c>
      <c r="N200" s="138">
        <v>40000.0</v>
      </c>
      <c r="O200" s="139">
        <v>40000.0</v>
      </c>
      <c r="P200" s="234"/>
      <c r="Q200" s="5"/>
      <c r="R200" s="5"/>
      <c r="S200" s="5"/>
      <c r="T200" s="5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</row>
    <row r="201" ht="15.75" customHeight="1">
      <c r="A201" s="112"/>
      <c r="B201" s="338" t="s">
        <v>156</v>
      </c>
      <c r="C201" s="138">
        <v>2000.0</v>
      </c>
      <c r="D201" s="138">
        <v>2000.0</v>
      </c>
      <c r="E201" s="138">
        <v>2000.0</v>
      </c>
      <c r="F201" s="138">
        <v>2000.0</v>
      </c>
      <c r="G201" s="138">
        <v>2000.0</v>
      </c>
      <c r="H201" s="138">
        <v>2000.0</v>
      </c>
      <c r="I201" s="138">
        <v>2000.0</v>
      </c>
      <c r="J201" s="130">
        <v>2000.0</v>
      </c>
      <c r="K201" s="141">
        <v>2000.0</v>
      </c>
      <c r="L201" s="138">
        <v>2000.0</v>
      </c>
      <c r="M201" s="138">
        <v>2000.0</v>
      </c>
      <c r="N201" s="138">
        <v>2000.0</v>
      </c>
      <c r="O201" s="139">
        <v>3000.0</v>
      </c>
      <c r="P201" s="234"/>
      <c r="Q201" s="5"/>
      <c r="R201" s="5"/>
      <c r="S201" s="5"/>
      <c r="T201" s="5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</row>
    <row r="202" ht="15.75" customHeight="1">
      <c r="A202" s="345"/>
      <c r="B202" s="338" t="s">
        <v>157</v>
      </c>
      <c r="C202" s="138">
        <v>-47000.0</v>
      </c>
      <c r="D202" s="138">
        <v>-47000.0</v>
      </c>
      <c r="E202" s="138">
        <v>-47000.0</v>
      </c>
      <c r="F202" s="138">
        <v>-47000.0</v>
      </c>
      <c r="G202" s="138">
        <v>-47000.0</v>
      </c>
      <c r="H202" s="138">
        <v>-47000.0</v>
      </c>
      <c r="I202" s="138">
        <v>-47000.0</v>
      </c>
      <c r="J202" s="130">
        <v>-47000.0</v>
      </c>
      <c r="K202" s="141">
        <v>-47000.0</v>
      </c>
      <c r="L202" s="138">
        <v>-47000.0</v>
      </c>
      <c r="M202" s="138">
        <v>-47000.0</v>
      </c>
      <c r="N202" s="138">
        <v>-47000.0</v>
      </c>
      <c r="O202" s="139">
        <v>-47000.0</v>
      </c>
      <c r="P202" s="234"/>
      <c r="Q202" s="5"/>
      <c r="R202" s="5"/>
      <c r="S202" s="5"/>
      <c r="T202" s="5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</row>
    <row r="203" ht="15.75" customHeight="1">
      <c r="A203" s="340">
        <v>13.3</v>
      </c>
      <c r="B203" s="112" t="s">
        <v>158</v>
      </c>
      <c r="C203" s="112">
        <f t="shared" ref="C203:I203" si="74">SUM(C199:C202)</f>
        <v>1400</v>
      </c>
      <c r="D203" s="112">
        <f t="shared" si="74"/>
        <v>1400</v>
      </c>
      <c r="E203" s="112">
        <f t="shared" si="74"/>
        <v>1400</v>
      </c>
      <c r="F203" s="112">
        <f t="shared" si="74"/>
        <v>1400</v>
      </c>
      <c r="G203" s="112">
        <f t="shared" si="74"/>
        <v>1400</v>
      </c>
      <c r="H203" s="112">
        <f t="shared" si="74"/>
        <v>1400</v>
      </c>
      <c r="I203" s="112">
        <f t="shared" si="74"/>
        <v>1000</v>
      </c>
      <c r="J203" s="130">
        <f t="shared" ref="J203:N203" si="75">sum(J199:J202)</f>
        <v>1000</v>
      </c>
      <c r="K203" s="130">
        <f t="shared" si="75"/>
        <v>1000</v>
      </c>
      <c r="L203" s="145">
        <f t="shared" si="75"/>
        <v>1000</v>
      </c>
      <c r="M203" s="145">
        <f t="shared" si="75"/>
        <v>-20000</v>
      </c>
      <c r="N203" s="145">
        <f t="shared" si="75"/>
        <v>1000</v>
      </c>
      <c r="O203" s="145">
        <f>SUM(O199:O202)</f>
        <v>2000</v>
      </c>
      <c r="P203" s="234"/>
      <c r="Q203" s="5"/>
      <c r="R203" s="5"/>
      <c r="S203" s="5"/>
      <c r="T203" s="5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</row>
    <row r="204" ht="15.0" customHeight="1">
      <c r="A204" s="333"/>
      <c r="B204" s="112"/>
      <c r="C204" s="112"/>
      <c r="D204" s="112"/>
      <c r="E204" s="112"/>
      <c r="F204" s="112"/>
      <c r="G204" s="112"/>
      <c r="H204" s="112"/>
      <c r="I204" s="112"/>
      <c r="J204" s="133"/>
      <c r="K204" s="133"/>
      <c r="L204" s="139"/>
      <c r="M204" s="139"/>
      <c r="N204" s="139"/>
      <c r="O204" s="139"/>
      <c r="P204" s="234"/>
      <c r="Q204" s="5"/>
      <c r="R204" s="5"/>
      <c r="S204" s="5"/>
      <c r="T204" s="5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</row>
    <row r="205" ht="15.0" customHeight="1">
      <c r="A205" s="333" t="s">
        <v>159</v>
      </c>
      <c r="B205" s="112"/>
      <c r="C205" s="112"/>
      <c r="D205" s="112"/>
      <c r="E205" s="112"/>
      <c r="F205" s="112"/>
      <c r="G205" s="112"/>
      <c r="H205" s="112"/>
      <c r="I205" s="112"/>
      <c r="J205" s="133"/>
      <c r="K205" s="133"/>
      <c r="L205" s="139"/>
      <c r="M205" s="139"/>
      <c r="N205" s="139"/>
      <c r="O205" s="139"/>
      <c r="P205" s="234"/>
      <c r="Q205" s="5"/>
      <c r="R205" s="5"/>
      <c r="S205" s="5"/>
      <c r="T205" s="5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</row>
    <row r="206" ht="15.0" customHeight="1">
      <c r="A206" s="112"/>
      <c r="B206" s="112"/>
      <c r="C206" s="112"/>
      <c r="D206" s="112"/>
      <c r="E206" s="112"/>
      <c r="F206" s="112"/>
      <c r="G206" s="112"/>
      <c r="H206" s="112"/>
      <c r="I206" s="112"/>
      <c r="J206" s="133"/>
      <c r="K206" s="133"/>
      <c r="L206" s="139"/>
      <c r="M206" s="139"/>
      <c r="N206" s="139"/>
      <c r="O206" s="139"/>
      <c r="P206" s="234"/>
      <c r="Q206" s="5"/>
      <c r="R206" s="5"/>
      <c r="S206" s="5"/>
      <c r="T206" s="5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</row>
    <row r="207" ht="15.0" customHeight="1">
      <c r="A207" s="340">
        <v>13.4</v>
      </c>
      <c r="B207" s="112" t="s">
        <v>160</v>
      </c>
      <c r="C207" s="138">
        <v>12000.0</v>
      </c>
      <c r="D207" s="138">
        <v>12000.0</v>
      </c>
      <c r="E207" s="138">
        <v>12000.0</v>
      </c>
      <c r="F207" s="138">
        <v>12000.0</v>
      </c>
      <c r="G207" s="138">
        <v>12000.0</v>
      </c>
      <c r="H207" s="138">
        <v>12000.0</v>
      </c>
      <c r="I207" s="138">
        <v>12000.0</v>
      </c>
      <c r="J207" s="130">
        <v>12000.0</v>
      </c>
      <c r="K207" s="141">
        <v>12000.0</v>
      </c>
      <c r="L207" s="138">
        <v>12000.0</v>
      </c>
      <c r="M207" s="138">
        <v>12000.0</v>
      </c>
      <c r="N207" s="138">
        <v>12000.0</v>
      </c>
      <c r="O207" s="139">
        <v>12000.0</v>
      </c>
      <c r="P207" s="234"/>
      <c r="Q207" s="5"/>
      <c r="R207" s="5"/>
      <c r="S207" s="5"/>
      <c r="T207" s="5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</row>
    <row r="208" ht="15.0" customHeight="1">
      <c r="A208" s="346"/>
      <c r="B208" s="347" t="s">
        <v>161</v>
      </c>
      <c r="C208" s="138">
        <v>-12000.0</v>
      </c>
      <c r="D208" s="138">
        <v>-12000.0</v>
      </c>
      <c r="E208" s="138">
        <v>-12000.0</v>
      </c>
      <c r="F208" s="138">
        <v>-12000.0</v>
      </c>
      <c r="G208" s="138">
        <v>-12000.0</v>
      </c>
      <c r="H208" s="138">
        <v>-12000.0</v>
      </c>
      <c r="I208" s="138">
        <v>-12000.0</v>
      </c>
      <c r="J208" s="130">
        <v>-12000.0</v>
      </c>
      <c r="K208" s="141">
        <v>-12000.0</v>
      </c>
      <c r="L208" s="138">
        <v>-12000.0</v>
      </c>
      <c r="M208" s="138">
        <v>-12000.0</v>
      </c>
      <c r="N208" s="138">
        <v>-12000.0</v>
      </c>
      <c r="O208" s="139">
        <v>-12000.0</v>
      </c>
      <c r="P208" s="251"/>
      <c r="Q208" s="126"/>
      <c r="R208" s="126"/>
      <c r="S208" s="126"/>
      <c r="T208" s="126"/>
      <c r="U208" s="73"/>
      <c r="V208" s="73"/>
      <c r="W208" s="73"/>
      <c r="X208" s="73"/>
      <c r="Y208" s="73"/>
      <c r="Z208" s="73"/>
      <c r="AA208" s="73"/>
      <c r="AB208" s="73"/>
      <c r="AC208" s="73"/>
      <c r="AD208" s="73"/>
      <c r="AE208" s="73"/>
      <c r="AF208" s="73"/>
    </row>
    <row r="209" ht="15.0" customHeight="1">
      <c r="A209" s="345"/>
      <c r="B209" s="112" t="s">
        <v>162</v>
      </c>
      <c r="C209" s="112">
        <f t="shared" ref="C209:I209" si="76">SUM(C207:C208)</f>
        <v>0</v>
      </c>
      <c r="D209" s="112">
        <f t="shared" si="76"/>
        <v>0</v>
      </c>
      <c r="E209" s="112">
        <f t="shared" si="76"/>
        <v>0</v>
      </c>
      <c r="F209" s="112">
        <f t="shared" si="76"/>
        <v>0</v>
      </c>
      <c r="G209" s="112">
        <f t="shared" si="76"/>
        <v>0</v>
      </c>
      <c r="H209" s="112">
        <f t="shared" si="76"/>
        <v>0</v>
      </c>
      <c r="I209" s="112">
        <f t="shared" si="76"/>
        <v>0</v>
      </c>
      <c r="J209" s="130">
        <f t="shared" ref="J209:N209" si="77">sum(J207:J208)</f>
        <v>0</v>
      </c>
      <c r="K209" s="130">
        <f t="shared" si="77"/>
        <v>0</v>
      </c>
      <c r="L209" s="145">
        <f t="shared" si="77"/>
        <v>0</v>
      </c>
      <c r="M209" s="145">
        <f t="shared" si="77"/>
        <v>0</v>
      </c>
      <c r="N209" s="145">
        <f t="shared" si="77"/>
        <v>0</v>
      </c>
      <c r="O209" s="145">
        <f>SUM(O207:O208)</f>
        <v>0</v>
      </c>
      <c r="P209" s="234"/>
      <c r="Q209" s="5"/>
      <c r="R209" s="5"/>
      <c r="S209" s="5"/>
      <c r="T209" s="5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</row>
    <row r="210" ht="15.0" customHeight="1">
      <c r="A210" s="138"/>
      <c r="B210" s="112"/>
      <c r="C210" s="112"/>
      <c r="D210" s="112"/>
      <c r="E210" s="112"/>
      <c r="F210" s="112"/>
      <c r="G210" s="112"/>
      <c r="H210" s="112"/>
      <c r="I210" s="112"/>
      <c r="J210" s="133"/>
      <c r="K210" s="133"/>
      <c r="L210" s="139"/>
      <c r="M210" s="139"/>
      <c r="N210" s="139"/>
      <c r="O210" s="139"/>
      <c r="P210" s="234"/>
      <c r="Q210" s="5"/>
      <c r="R210" s="5"/>
      <c r="S210" s="5"/>
      <c r="T210" s="5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</row>
    <row r="211" ht="15.0" customHeight="1">
      <c r="A211" s="138" t="s">
        <v>163</v>
      </c>
      <c r="B211" s="112"/>
      <c r="C211" s="112"/>
      <c r="D211" s="112"/>
      <c r="E211" s="112"/>
      <c r="F211" s="112"/>
      <c r="G211" s="112"/>
      <c r="H211" s="112"/>
      <c r="I211" s="112"/>
      <c r="J211" s="133"/>
      <c r="K211" s="133"/>
      <c r="L211" s="139"/>
      <c r="M211" s="139"/>
      <c r="N211" s="139"/>
      <c r="O211" s="139"/>
      <c r="P211" s="234"/>
      <c r="Q211" s="5"/>
      <c r="R211" s="5"/>
      <c r="S211" s="5"/>
      <c r="T211" s="5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</row>
    <row r="212" ht="15.75" customHeight="1">
      <c r="A212" s="348">
        <v>13.5</v>
      </c>
      <c r="B212" s="341" t="s">
        <v>164</v>
      </c>
      <c r="C212" s="138">
        <v>3500.0</v>
      </c>
      <c r="D212" s="138">
        <v>3500.0</v>
      </c>
      <c r="E212" s="138">
        <v>3500.0</v>
      </c>
      <c r="F212" s="138">
        <v>3500.0</v>
      </c>
      <c r="G212" s="138">
        <v>3500.0</v>
      </c>
      <c r="H212" s="138">
        <v>3500.0</v>
      </c>
      <c r="I212" s="138">
        <v>3500.0</v>
      </c>
      <c r="J212" s="130">
        <v>3500.0</v>
      </c>
      <c r="K212" s="141">
        <v>3500.0</v>
      </c>
      <c r="L212" s="138">
        <v>3500.0</v>
      </c>
      <c r="M212" s="138">
        <v>3500.0</v>
      </c>
      <c r="N212" s="138">
        <v>3500.0</v>
      </c>
      <c r="O212" s="139">
        <v>3500.0</v>
      </c>
      <c r="P212" s="234"/>
      <c r="Q212" s="5"/>
      <c r="R212" s="5"/>
      <c r="S212" s="5"/>
      <c r="T212" s="5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</row>
    <row r="213" ht="15.75" customHeight="1">
      <c r="A213" s="347"/>
      <c r="B213" s="335" t="s">
        <v>165</v>
      </c>
      <c r="C213" s="138">
        <v>-3500.0</v>
      </c>
      <c r="D213" s="138">
        <v>-3500.0</v>
      </c>
      <c r="E213" s="138">
        <v>-3500.0</v>
      </c>
      <c r="F213" s="138">
        <v>-3500.0</v>
      </c>
      <c r="G213" s="138">
        <v>-3500.0</v>
      </c>
      <c r="H213" s="138">
        <v>-3500.0</v>
      </c>
      <c r="I213" s="138">
        <v>-3500.0</v>
      </c>
      <c r="J213" s="130">
        <v>-3500.0</v>
      </c>
      <c r="K213" s="141">
        <v>-3500.0</v>
      </c>
      <c r="L213" s="138">
        <v>-3500.0</v>
      </c>
      <c r="M213" s="138">
        <v>-3500.0</v>
      </c>
      <c r="N213" s="138">
        <v>-3500.0</v>
      </c>
      <c r="O213" s="139">
        <v>-3500.0</v>
      </c>
      <c r="P213" s="251"/>
      <c r="Q213" s="126"/>
      <c r="R213" s="126"/>
      <c r="S213" s="126"/>
      <c r="T213" s="126"/>
      <c r="U213" s="73"/>
      <c r="V213" s="73"/>
      <c r="W213" s="73"/>
      <c r="X213" s="73"/>
      <c r="Y213" s="73"/>
      <c r="Z213" s="73"/>
      <c r="AA213" s="73"/>
      <c r="AB213" s="73"/>
      <c r="AC213" s="73"/>
      <c r="AD213" s="73"/>
      <c r="AE213" s="73"/>
      <c r="AF213" s="73"/>
    </row>
    <row r="214" ht="15.75" customHeight="1">
      <c r="A214" s="341"/>
      <c r="B214" s="341" t="s">
        <v>166</v>
      </c>
      <c r="C214" s="341">
        <f t="shared" ref="C214:I214" si="78">SUM(C212:C213)</f>
        <v>0</v>
      </c>
      <c r="D214" s="341">
        <f t="shared" si="78"/>
        <v>0</v>
      </c>
      <c r="E214" s="341">
        <f t="shared" si="78"/>
        <v>0</v>
      </c>
      <c r="F214" s="341">
        <f t="shared" si="78"/>
        <v>0</v>
      </c>
      <c r="G214" s="341">
        <f t="shared" si="78"/>
        <v>0</v>
      </c>
      <c r="H214" s="341">
        <f t="shared" si="78"/>
        <v>0</v>
      </c>
      <c r="I214" s="341">
        <f t="shared" si="78"/>
        <v>0</v>
      </c>
      <c r="J214" s="130">
        <f t="shared" ref="J214:N214" si="79">sum(J212:J213)</f>
        <v>0</v>
      </c>
      <c r="K214" s="130">
        <f t="shared" si="79"/>
        <v>0</v>
      </c>
      <c r="L214" s="145">
        <f t="shared" si="79"/>
        <v>0</v>
      </c>
      <c r="M214" s="145">
        <f t="shared" si="79"/>
        <v>0</v>
      </c>
      <c r="N214" s="145">
        <f t="shared" si="79"/>
        <v>0</v>
      </c>
      <c r="O214" s="145">
        <f>SUM(O212:O213)</f>
        <v>0</v>
      </c>
      <c r="P214" s="234"/>
      <c r="Q214" s="5"/>
      <c r="R214" s="5"/>
      <c r="S214" s="5"/>
      <c r="T214" s="5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</row>
    <row r="215" ht="15.75" customHeight="1">
      <c r="A215" s="334"/>
      <c r="B215" s="341"/>
      <c r="C215" s="341"/>
      <c r="D215" s="341"/>
      <c r="E215" s="341"/>
      <c r="F215" s="341"/>
      <c r="G215" s="341"/>
      <c r="H215" s="341"/>
      <c r="I215" s="341"/>
      <c r="J215" s="133"/>
      <c r="K215" s="133"/>
      <c r="L215" s="341"/>
      <c r="M215" s="341"/>
      <c r="N215" s="341"/>
      <c r="O215" s="341"/>
      <c r="P215" s="234"/>
      <c r="Q215" s="5"/>
      <c r="R215" s="5"/>
      <c r="S215" s="5"/>
      <c r="T215" s="5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</row>
    <row r="216" ht="15.75" customHeight="1">
      <c r="A216" s="334" t="s">
        <v>167</v>
      </c>
      <c r="B216" s="341"/>
      <c r="C216" s="341"/>
      <c r="D216" s="341"/>
      <c r="E216" s="341"/>
      <c r="F216" s="341"/>
      <c r="G216" s="341"/>
      <c r="H216" s="341"/>
      <c r="I216" s="341"/>
      <c r="J216" s="133"/>
      <c r="K216" s="133"/>
      <c r="L216" s="341"/>
      <c r="M216" s="341"/>
      <c r="N216" s="341"/>
      <c r="O216" s="341"/>
      <c r="P216" s="234"/>
      <c r="Q216" s="5"/>
      <c r="R216" s="5"/>
      <c r="S216" s="5"/>
      <c r="T216" s="5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</row>
    <row r="217" ht="15.75" customHeight="1">
      <c r="A217" s="341"/>
      <c r="B217" s="341" t="s">
        <v>168</v>
      </c>
      <c r="C217" s="349">
        <v>3000.0</v>
      </c>
      <c r="D217" s="349">
        <v>3000.0</v>
      </c>
      <c r="E217" s="349">
        <v>3000.0</v>
      </c>
      <c r="F217" s="349">
        <v>3000.0</v>
      </c>
      <c r="G217" s="349">
        <v>3000.0</v>
      </c>
      <c r="H217" s="349">
        <v>3000.0</v>
      </c>
      <c r="I217" s="349">
        <v>3000.0</v>
      </c>
      <c r="J217" s="350">
        <v>3000.0</v>
      </c>
      <c r="K217" s="350">
        <v>3000.0</v>
      </c>
      <c r="L217" s="349">
        <v>3000.0</v>
      </c>
      <c r="M217" s="349">
        <v>3000.0</v>
      </c>
      <c r="N217" s="349">
        <v>3000.0</v>
      </c>
      <c r="O217" s="341">
        <v>-3000.0</v>
      </c>
      <c r="P217" s="234"/>
      <c r="Q217" s="5"/>
      <c r="R217" s="5"/>
      <c r="S217" s="5"/>
      <c r="T217" s="5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</row>
    <row r="218" ht="15.75" customHeight="1">
      <c r="A218" s="341"/>
      <c r="B218" s="341" t="s">
        <v>169</v>
      </c>
      <c r="C218" s="349">
        <v>201305.0</v>
      </c>
      <c r="D218" s="349">
        <v>201305.0</v>
      </c>
      <c r="E218" s="349">
        <v>201305.0</v>
      </c>
      <c r="F218" s="349">
        <v>201305.0</v>
      </c>
      <c r="G218" s="349">
        <v>201305.0</v>
      </c>
      <c r="H218" s="349">
        <v>201305.0</v>
      </c>
      <c r="I218" s="349">
        <v>201305.0</v>
      </c>
      <c r="J218" s="350">
        <v>201305.0</v>
      </c>
      <c r="K218" s="350">
        <v>201305.0</v>
      </c>
      <c r="L218" s="349">
        <v>201305.0</v>
      </c>
      <c r="M218" s="349">
        <v>201305.0</v>
      </c>
      <c r="N218" s="349">
        <v>201305.0</v>
      </c>
      <c r="O218" s="341">
        <v>-201305.0</v>
      </c>
      <c r="P218" s="234"/>
      <c r="Q218" s="5"/>
      <c r="R218" s="5"/>
      <c r="S218" s="5"/>
      <c r="T218" s="5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</row>
    <row r="219" ht="15.75" customHeight="1">
      <c r="A219" s="341"/>
      <c r="B219" s="341" t="s">
        <v>170</v>
      </c>
      <c r="C219" s="349">
        <v>27500.0</v>
      </c>
      <c r="D219" s="349">
        <v>27500.0</v>
      </c>
      <c r="E219" s="349">
        <v>27500.0</v>
      </c>
      <c r="F219" s="349">
        <v>27500.0</v>
      </c>
      <c r="G219" s="349">
        <v>27500.0</v>
      </c>
      <c r="H219" s="349">
        <v>27500.0</v>
      </c>
      <c r="I219" s="349">
        <v>27500.0</v>
      </c>
      <c r="J219" s="350">
        <v>27500.0</v>
      </c>
      <c r="K219" s="350">
        <v>27500.0</v>
      </c>
      <c r="L219" s="349">
        <v>27500.0</v>
      </c>
      <c r="M219" s="349">
        <v>27500.0</v>
      </c>
      <c r="N219" s="349">
        <v>27500.0</v>
      </c>
      <c r="O219" s="341">
        <v>-27500.0</v>
      </c>
      <c r="P219" s="234"/>
      <c r="Q219" s="5"/>
      <c r="R219" s="5"/>
      <c r="S219" s="5"/>
      <c r="T219" s="5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</row>
    <row r="220" ht="15.75" customHeight="1">
      <c r="A220" s="341"/>
      <c r="B220" s="341" t="s">
        <v>171</v>
      </c>
      <c r="C220" s="349">
        <v>1200.0</v>
      </c>
      <c r="D220" s="349">
        <v>1200.0</v>
      </c>
      <c r="E220" s="349">
        <v>1200.0</v>
      </c>
      <c r="F220" s="349">
        <v>1200.0</v>
      </c>
      <c r="G220" s="349">
        <v>1200.0</v>
      </c>
      <c r="H220" s="349">
        <v>1200.0</v>
      </c>
      <c r="I220" s="349">
        <v>1200.0</v>
      </c>
      <c r="J220" s="350">
        <v>1200.0</v>
      </c>
      <c r="K220" s="350">
        <v>1200.0</v>
      </c>
      <c r="L220" s="349">
        <v>1200.0</v>
      </c>
      <c r="M220" s="349">
        <v>1200.0</v>
      </c>
      <c r="N220" s="349">
        <v>1200.0</v>
      </c>
      <c r="O220" s="341">
        <v>-1200.0</v>
      </c>
      <c r="P220" s="234"/>
      <c r="Q220" s="5"/>
      <c r="R220" s="5"/>
      <c r="S220" s="5"/>
      <c r="T220" s="5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</row>
    <row r="221" ht="15.75" customHeight="1">
      <c r="A221" s="341"/>
      <c r="B221" s="341" t="s">
        <v>172</v>
      </c>
      <c r="C221" s="349">
        <v>6200.0</v>
      </c>
      <c r="D221" s="349">
        <v>6200.0</v>
      </c>
      <c r="E221" s="349">
        <v>6200.0</v>
      </c>
      <c r="F221" s="349">
        <v>6200.0</v>
      </c>
      <c r="G221" s="349">
        <v>6200.0</v>
      </c>
      <c r="H221" s="349">
        <v>6200.0</v>
      </c>
      <c r="I221" s="349">
        <v>6200.0</v>
      </c>
      <c r="J221" s="350">
        <v>6200.0</v>
      </c>
      <c r="K221" s="350">
        <v>6200.0</v>
      </c>
      <c r="L221" s="349">
        <v>6200.0</v>
      </c>
      <c r="M221" s="349">
        <v>6200.0</v>
      </c>
      <c r="N221" s="349">
        <v>6200.0</v>
      </c>
      <c r="O221" s="341">
        <v>-6200.0</v>
      </c>
      <c r="P221" s="234"/>
      <c r="Q221" s="5"/>
      <c r="R221" s="5"/>
      <c r="S221" s="5"/>
      <c r="T221" s="5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</row>
    <row r="222" ht="15.75" customHeight="1">
      <c r="A222" s="341"/>
      <c r="B222" s="349" t="s">
        <v>173</v>
      </c>
      <c r="C222" s="349">
        <v>24500.0</v>
      </c>
      <c r="D222" s="349">
        <v>24500.0</v>
      </c>
      <c r="E222" s="349">
        <v>24500.0</v>
      </c>
      <c r="F222" s="349">
        <v>24500.0</v>
      </c>
      <c r="G222" s="349">
        <v>24500.0</v>
      </c>
      <c r="H222" s="349">
        <v>24500.0</v>
      </c>
      <c r="I222" s="349">
        <v>24500.0</v>
      </c>
      <c r="J222" s="350">
        <v>24500.0</v>
      </c>
      <c r="K222" s="350">
        <v>24500.0</v>
      </c>
      <c r="L222" s="349">
        <v>24500.0</v>
      </c>
      <c r="M222" s="349">
        <v>24500.0</v>
      </c>
      <c r="N222" s="349">
        <v>24500.0</v>
      </c>
      <c r="O222" s="341">
        <v>-24500.0</v>
      </c>
      <c r="P222" s="234"/>
      <c r="Q222" s="5"/>
      <c r="R222" s="5"/>
      <c r="S222" s="5"/>
      <c r="T222" s="5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</row>
    <row r="223" ht="15.75" customHeight="1">
      <c r="A223" s="112"/>
      <c r="B223" s="138" t="s">
        <v>174</v>
      </c>
      <c r="C223" s="349">
        <v>20500.0</v>
      </c>
      <c r="D223" s="349">
        <v>20500.0</v>
      </c>
      <c r="E223" s="349">
        <v>20500.0</v>
      </c>
      <c r="F223" s="349">
        <v>20500.0</v>
      </c>
      <c r="G223" s="349">
        <v>20500.0</v>
      </c>
      <c r="H223" s="349">
        <v>20500.0</v>
      </c>
      <c r="I223" s="349">
        <v>20500.0</v>
      </c>
      <c r="J223" s="350">
        <v>20500.0</v>
      </c>
      <c r="K223" s="350">
        <v>20500.0</v>
      </c>
      <c r="L223" s="349">
        <v>20500.0</v>
      </c>
      <c r="M223" s="349">
        <v>20500.0</v>
      </c>
      <c r="N223" s="349">
        <v>20500.0</v>
      </c>
      <c r="O223" s="341">
        <v>-20500.0</v>
      </c>
      <c r="P223" s="234"/>
      <c r="Q223" s="5"/>
      <c r="R223" s="5"/>
      <c r="S223" s="5"/>
      <c r="T223" s="5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</row>
    <row r="224" ht="15.75" customHeight="1">
      <c r="A224" s="341"/>
      <c r="B224" s="341" t="s">
        <v>175</v>
      </c>
      <c r="C224" s="349">
        <v>25600.0</v>
      </c>
      <c r="D224" s="349">
        <v>25600.0</v>
      </c>
      <c r="E224" s="349">
        <v>25600.0</v>
      </c>
      <c r="F224" s="349">
        <v>25600.0</v>
      </c>
      <c r="G224" s="349">
        <v>25600.0</v>
      </c>
      <c r="H224" s="349">
        <v>25600.0</v>
      </c>
      <c r="I224" s="349">
        <v>25600.0</v>
      </c>
      <c r="J224" s="350">
        <v>25600.0</v>
      </c>
      <c r="K224" s="350">
        <v>25600.0</v>
      </c>
      <c r="L224" s="349">
        <v>25600.0</v>
      </c>
      <c r="M224" s="349">
        <v>25600.0</v>
      </c>
      <c r="N224" s="349">
        <v>25600.0</v>
      </c>
      <c r="O224" s="341">
        <v>-25600.0</v>
      </c>
      <c r="P224" s="234"/>
      <c r="Q224" s="5"/>
      <c r="R224" s="5"/>
      <c r="S224" s="5"/>
      <c r="T224" s="5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</row>
    <row r="225" ht="15.75" customHeight="1">
      <c r="A225" s="341"/>
      <c r="B225" s="341" t="s">
        <v>176</v>
      </c>
      <c r="C225" s="349">
        <v>12200.0</v>
      </c>
      <c r="D225" s="349">
        <v>12200.0</v>
      </c>
      <c r="E225" s="349">
        <v>12200.0</v>
      </c>
      <c r="F225" s="349">
        <v>12200.0</v>
      </c>
      <c r="G225" s="349">
        <v>12200.0</v>
      </c>
      <c r="H225" s="349">
        <v>12200.0</v>
      </c>
      <c r="I225" s="349">
        <v>12200.0</v>
      </c>
      <c r="J225" s="350">
        <v>12200.0</v>
      </c>
      <c r="K225" s="350">
        <v>12200.0</v>
      </c>
      <c r="L225" s="349">
        <v>12200.0</v>
      </c>
      <c r="M225" s="349">
        <v>12200.0</v>
      </c>
      <c r="N225" s="349">
        <v>12200.0</v>
      </c>
      <c r="O225" s="341">
        <v>-12200.0</v>
      </c>
      <c r="P225" s="234"/>
      <c r="Q225" s="5"/>
      <c r="R225" s="5"/>
      <c r="S225" s="5"/>
      <c r="T225" s="5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</row>
    <row r="226" ht="15.75" customHeight="1">
      <c r="A226" s="341"/>
      <c r="B226" s="341" t="s">
        <v>177</v>
      </c>
      <c r="C226" s="349">
        <v>12118.0</v>
      </c>
      <c r="D226" s="349">
        <v>12118.0</v>
      </c>
      <c r="E226" s="349">
        <v>12118.0</v>
      </c>
      <c r="F226" s="349">
        <v>12118.0</v>
      </c>
      <c r="G226" s="349">
        <v>12118.0</v>
      </c>
      <c r="H226" s="349">
        <v>12118.0</v>
      </c>
      <c r="I226" s="349">
        <v>12118.0</v>
      </c>
      <c r="J226" s="350">
        <v>12118.0</v>
      </c>
      <c r="K226" s="351">
        <v>12118.0</v>
      </c>
      <c r="L226" s="349">
        <v>12118.0</v>
      </c>
      <c r="M226" s="349">
        <v>12118.0</v>
      </c>
      <c r="N226" s="349">
        <v>12118.0</v>
      </c>
      <c r="O226" s="341">
        <v>-12118.0</v>
      </c>
      <c r="P226" s="234"/>
      <c r="Q226" s="5"/>
      <c r="R226" s="5"/>
      <c r="S226" s="5"/>
      <c r="T226" s="5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</row>
    <row r="227" ht="15.75" customHeight="1">
      <c r="A227" s="341"/>
      <c r="B227" s="341" t="s">
        <v>178</v>
      </c>
      <c r="C227" s="341">
        <f t="shared" ref="C227:N227" si="80">-sum(C217:C226)</f>
        <v>-334123</v>
      </c>
      <c r="D227" s="341">
        <f t="shared" si="80"/>
        <v>-334123</v>
      </c>
      <c r="E227" s="341">
        <f t="shared" si="80"/>
        <v>-334123</v>
      </c>
      <c r="F227" s="341">
        <f t="shared" si="80"/>
        <v>-334123</v>
      </c>
      <c r="G227" s="341">
        <f t="shared" si="80"/>
        <v>-334123</v>
      </c>
      <c r="H227" s="341">
        <f t="shared" si="80"/>
        <v>-334123</v>
      </c>
      <c r="I227" s="341">
        <f t="shared" si="80"/>
        <v>-334123</v>
      </c>
      <c r="J227" s="350">
        <f t="shared" si="80"/>
        <v>-334123</v>
      </c>
      <c r="K227" s="351">
        <f t="shared" si="80"/>
        <v>-334123</v>
      </c>
      <c r="L227" s="341">
        <f t="shared" si="80"/>
        <v>-334123</v>
      </c>
      <c r="M227" s="341">
        <f t="shared" si="80"/>
        <v>-334123</v>
      </c>
      <c r="N227" s="341">
        <f t="shared" si="80"/>
        <v>-334123</v>
      </c>
      <c r="O227" s="341">
        <v>334123.0</v>
      </c>
      <c r="P227" s="234"/>
      <c r="Q227" s="5"/>
      <c r="R227" s="5"/>
      <c r="S227" s="5"/>
      <c r="T227" s="5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</row>
    <row r="228" ht="15.75" customHeight="1">
      <c r="A228" s="348">
        <v>13.6</v>
      </c>
      <c r="B228" s="341" t="s">
        <v>179</v>
      </c>
      <c r="C228" s="341">
        <f t="shared" ref="C228:I228" si="81">SUM(C217:C227)</f>
        <v>0</v>
      </c>
      <c r="D228" s="341">
        <f t="shared" si="81"/>
        <v>0</v>
      </c>
      <c r="E228" s="341">
        <f t="shared" si="81"/>
        <v>0</v>
      </c>
      <c r="F228" s="341">
        <f t="shared" si="81"/>
        <v>0</v>
      </c>
      <c r="G228" s="341">
        <f t="shared" si="81"/>
        <v>0</v>
      </c>
      <c r="H228" s="341">
        <f t="shared" si="81"/>
        <v>0</v>
      </c>
      <c r="I228" s="341">
        <f t="shared" si="81"/>
        <v>0</v>
      </c>
      <c r="J228" s="350">
        <f t="shared" ref="J228:N228" si="82">sum(J217:J227)</f>
        <v>0</v>
      </c>
      <c r="K228" s="351">
        <f t="shared" si="82"/>
        <v>0</v>
      </c>
      <c r="L228" s="352">
        <f t="shared" si="82"/>
        <v>0</v>
      </c>
      <c r="M228" s="352">
        <f t="shared" si="82"/>
        <v>0</v>
      </c>
      <c r="N228" s="352">
        <f t="shared" si="82"/>
        <v>0</v>
      </c>
      <c r="O228" s="352">
        <f>SUM(O217:O227)</f>
        <v>0</v>
      </c>
      <c r="P228" s="234"/>
      <c r="Q228" s="5"/>
      <c r="R228" s="5"/>
      <c r="S228" s="5"/>
      <c r="T228" s="5"/>
      <c r="U228" s="18"/>
      <c r="V228" s="18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</row>
    <row r="229" ht="15.75" customHeight="1">
      <c r="A229" s="348"/>
      <c r="B229" s="341"/>
      <c r="C229" s="341"/>
      <c r="D229" s="341"/>
      <c r="E229" s="341"/>
      <c r="F229" s="341"/>
      <c r="G229" s="341"/>
      <c r="H229" s="341"/>
      <c r="I229" s="341"/>
      <c r="J229" s="133"/>
      <c r="K229" s="148"/>
      <c r="L229" s="341"/>
      <c r="M229" s="341"/>
      <c r="N229" s="341"/>
      <c r="O229" s="341"/>
      <c r="P229" s="234"/>
      <c r="Q229" s="5"/>
      <c r="R229" s="5"/>
      <c r="S229" s="5"/>
      <c r="T229" s="5"/>
      <c r="U229" s="18"/>
      <c r="V229" s="18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</row>
    <row r="230" ht="15.75" customHeight="1">
      <c r="A230" s="353">
        <v>13.6</v>
      </c>
      <c r="B230" s="354" t="s">
        <v>180</v>
      </c>
      <c r="C230" s="355">
        <f t="shared" ref="C230:D230" si="83">SUM(C228+C214+C209+C203+C196+C188)</f>
        <v>5450</v>
      </c>
      <c r="D230" s="355">
        <f t="shared" si="83"/>
        <v>1450</v>
      </c>
      <c r="E230" s="355">
        <f t="shared" ref="E230:N230" si="84">sum(E188+E196+E203+E209+E214+E228)</f>
        <v>1450</v>
      </c>
      <c r="F230" s="355">
        <f t="shared" si="84"/>
        <v>1450</v>
      </c>
      <c r="G230" s="355">
        <f t="shared" si="84"/>
        <v>1450</v>
      </c>
      <c r="H230" s="355">
        <f t="shared" si="84"/>
        <v>1450</v>
      </c>
      <c r="I230" s="355">
        <f t="shared" si="84"/>
        <v>250</v>
      </c>
      <c r="J230" s="356">
        <f t="shared" si="84"/>
        <v>35500</v>
      </c>
      <c r="K230" s="357">
        <f t="shared" si="84"/>
        <v>250</v>
      </c>
      <c r="L230" s="355">
        <f t="shared" si="84"/>
        <v>250</v>
      </c>
      <c r="M230" s="355">
        <f t="shared" si="84"/>
        <v>-25500</v>
      </c>
      <c r="N230" s="355">
        <f t="shared" si="84"/>
        <v>3250</v>
      </c>
      <c r="O230" s="355">
        <f>SUM(O188,O196,O203,O209,O214,O228)</f>
        <v>2250</v>
      </c>
      <c r="P230" s="320"/>
      <c r="Q230" s="150"/>
      <c r="R230" s="150"/>
      <c r="S230" s="150"/>
      <c r="T230" s="150"/>
      <c r="U230" s="104"/>
      <c r="V230" s="104"/>
      <c r="W230" s="104"/>
      <c r="X230" s="104"/>
      <c r="Y230" s="104"/>
      <c r="Z230" s="104"/>
      <c r="AA230" s="104"/>
      <c r="AB230" s="104"/>
      <c r="AC230" s="104"/>
      <c r="AD230" s="104"/>
      <c r="AE230" s="104"/>
      <c r="AF230" s="104"/>
    </row>
    <row r="231" ht="15.75" customHeight="1">
      <c r="A231" s="234"/>
      <c r="B231" s="234"/>
      <c r="C231" s="234"/>
      <c r="D231" s="234"/>
      <c r="E231" s="234"/>
      <c r="F231" s="234"/>
      <c r="G231" s="234"/>
      <c r="H231" s="234"/>
      <c r="I231" s="234"/>
      <c r="J231" s="234"/>
      <c r="K231" s="234"/>
      <c r="L231" s="234"/>
      <c r="M231" s="234"/>
      <c r="N231" s="234"/>
      <c r="O231" s="234"/>
      <c r="P231" s="234"/>
      <c r="Q231" s="5"/>
      <c r="R231" s="5"/>
      <c r="S231" s="5"/>
      <c r="T231" s="5"/>
    </row>
    <row r="232" ht="15.75" customHeight="1">
      <c r="A232" s="234"/>
      <c r="B232" s="234"/>
      <c r="C232" s="234"/>
      <c r="D232" s="234"/>
      <c r="E232" s="234"/>
      <c r="F232" s="234"/>
      <c r="G232" s="234"/>
      <c r="H232" s="234"/>
      <c r="I232" s="234"/>
      <c r="J232" s="234"/>
      <c r="K232" s="234"/>
      <c r="L232" s="234"/>
      <c r="M232" s="234"/>
      <c r="N232" s="234"/>
      <c r="O232" s="234"/>
      <c r="P232" s="234"/>
      <c r="Q232" s="5"/>
      <c r="R232" s="5"/>
      <c r="S232" s="5"/>
      <c r="T232" s="5"/>
    </row>
    <row r="233" ht="15.75" customHeight="1">
      <c r="A233" s="234"/>
      <c r="B233" s="234"/>
      <c r="C233" s="234"/>
      <c r="D233" s="234"/>
      <c r="E233" s="234"/>
      <c r="F233" s="234"/>
      <c r="G233" s="234"/>
      <c r="H233" s="234"/>
      <c r="I233" s="234"/>
      <c r="J233" s="234"/>
      <c r="K233" s="234"/>
      <c r="L233" s="234"/>
      <c r="M233" s="234"/>
      <c r="N233" s="234"/>
      <c r="O233" s="234"/>
      <c r="P233" s="234"/>
      <c r="Q233" s="5"/>
      <c r="R233" s="5"/>
      <c r="S233" s="5"/>
      <c r="T233" s="5"/>
    </row>
    <row r="234" ht="15.75" customHeight="1">
      <c r="A234" s="234"/>
      <c r="B234" s="234"/>
      <c r="C234" s="234"/>
      <c r="D234" s="234"/>
      <c r="E234" s="234"/>
      <c r="F234" s="234"/>
      <c r="G234" s="234"/>
      <c r="H234" s="234"/>
      <c r="I234" s="234"/>
      <c r="J234" s="234"/>
      <c r="K234" s="234"/>
      <c r="L234" s="234"/>
      <c r="M234" s="234"/>
      <c r="N234" s="234"/>
      <c r="O234" s="234"/>
      <c r="P234" s="234"/>
      <c r="Q234" s="5"/>
      <c r="R234" s="5"/>
      <c r="S234" s="5"/>
      <c r="T234" s="5"/>
    </row>
    <row r="235" ht="33.0" customHeight="1">
      <c r="A235" s="358" t="s">
        <v>181</v>
      </c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3"/>
      <c r="P235" s="359"/>
      <c r="Q235" s="5"/>
      <c r="R235" s="5"/>
      <c r="S235" s="5"/>
      <c r="T235" s="5"/>
    </row>
    <row r="236" ht="15.75" customHeight="1">
      <c r="A236" s="256"/>
      <c r="B236" s="256"/>
      <c r="C236" s="256"/>
      <c r="D236" s="256"/>
      <c r="E236" s="256"/>
      <c r="F236" s="256"/>
      <c r="G236" s="256"/>
      <c r="H236" s="256"/>
      <c r="I236" s="256"/>
      <c r="J236" s="256"/>
      <c r="K236" s="256"/>
      <c r="L236" s="256"/>
      <c r="M236" s="256"/>
      <c r="N236" s="256"/>
      <c r="O236" s="256"/>
      <c r="P236" s="256"/>
      <c r="Q236" s="5"/>
      <c r="R236" s="5"/>
      <c r="S236" s="5"/>
      <c r="T236" s="5"/>
    </row>
    <row r="237" ht="15.75" customHeight="1">
      <c r="A237" s="360" t="s">
        <v>13</v>
      </c>
      <c r="B237" s="292" t="s">
        <v>182</v>
      </c>
      <c r="C237" s="292"/>
      <c r="D237" s="292"/>
      <c r="E237" s="292"/>
      <c r="F237" s="292"/>
      <c r="G237" s="292"/>
      <c r="H237" s="361" t="s">
        <v>183</v>
      </c>
      <c r="I237" s="361" t="s">
        <v>6</v>
      </c>
      <c r="J237" s="292"/>
      <c r="K237" s="292"/>
      <c r="L237" s="10" t="s">
        <v>9</v>
      </c>
      <c r="M237" s="10" t="s">
        <v>10</v>
      </c>
      <c r="N237" s="10" t="s">
        <v>11</v>
      </c>
      <c r="O237" s="11" t="s">
        <v>12</v>
      </c>
      <c r="P237" s="256"/>
      <c r="Q237" s="5"/>
      <c r="R237" s="5"/>
      <c r="S237" s="5"/>
      <c r="T237" s="5"/>
    </row>
    <row r="238" ht="15.75" customHeight="1">
      <c r="A238" s="362"/>
      <c r="B238" s="256" t="s">
        <v>184</v>
      </c>
      <c r="C238" s="363">
        <v>400000.0</v>
      </c>
      <c r="D238" s="363">
        <v>400000.0</v>
      </c>
      <c r="E238" s="363">
        <v>400000.0</v>
      </c>
      <c r="F238" s="33">
        <v>400000.0</v>
      </c>
      <c r="G238" s="33">
        <v>400000.0</v>
      </c>
      <c r="H238" s="364">
        <v>410000.0</v>
      </c>
      <c r="I238" s="364">
        <v>395000.0</v>
      </c>
      <c r="J238" s="365">
        <v>395000.0</v>
      </c>
      <c r="K238" s="365">
        <v>395000.0</v>
      </c>
      <c r="L238" s="364">
        <v>395000.0</v>
      </c>
      <c r="M238" s="364">
        <v>395000.0</v>
      </c>
      <c r="N238" s="364">
        <v>395000.0</v>
      </c>
      <c r="O238" s="234">
        <v>395000.0</v>
      </c>
      <c r="P238" s="234"/>
      <c r="Q238" s="5"/>
      <c r="R238" s="5"/>
      <c r="S238" s="5"/>
      <c r="T238" s="5"/>
    </row>
    <row r="239" ht="15.75" customHeight="1">
      <c r="A239" s="362"/>
      <c r="B239" s="256" t="s">
        <v>185</v>
      </c>
      <c r="C239" s="363">
        <v>5000.0</v>
      </c>
      <c r="D239" s="363">
        <v>5000.0</v>
      </c>
      <c r="E239" s="363">
        <v>5000.0</v>
      </c>
      <c r="F239" s="33">
        <v>5000.0</v>
      </c>
      <c r="G239" s="33">
        <v>5000.0</v>
      </c>
      <c r="H239" s="364">
        <v>5000.0</v>
      </c>
      <c r="I239" s="364">
        <v>5000.0</v>
      </c>
      <c r="J239" s="365">
        <v>5000.0</v>
      </c>
      <c r="K239" s="366">
        <v>5000.0</v>
      </c>
      <c r="L239" s="364">
        <v>5000.0</v>
      </c>
      <c r="M239" s="364">
        <v>5000.0</v>
      </c>
      <c r="N239" s="364">
        <v>5000.0</v>
      </c>
      <c r="O239" s="234">
        <v>13500.0</v>
      </c>
      <c r="P239" s="234"/>
      <c r="Q239" s="5"/>
      <c r="R239" s="5"/>
      <c r="S239" s="5"/>
      <c r="T239" s="5"/>
    </row>
    <row r="240" ht="15.75" customHeight="1">
      <c r="A240" s="256"/>
      <c r="B240" s="33" t="s">
        <v>186</v>
      </c>
      <c r="C240" s="367">
        <v>20000.0</v>
      </c>
      <c r="D240" s="367">
        <v>20000.0</v>
      </c>
      <c r="E240" s="363">
        <v>30000.0</v>
      </c>
      <c r="F240" s="33">
        <v>30000.0</v>
      </c>
      <c r="G240" s="33">
        <v>30000.0</v>
      </c>
      <c r="H240" s="364">
        <v>20000.0</v>
      </c>
      <c r="I240" s="364">
        <v>20000.0</v>
      </c>
      <c r="J240" s="365">
        <v>20000.0</v>
      </c>
      <c r="K240" s="366">
        <v>20000.0</v>
      </c>
      <c r="L240" s="364">
        <v>20000.0</v>
      </c>
      <c r="M240" s="364">
        <v>20000.0</v>
      </c>
      <c r="N240" s="364">
        <v>20000.0</v>
      </c>
      <c r="O240" s="364">
        <v>0.0</v>
      </c>
      <c r="P240" s="234"/>
      <c r="Q240" s="5"/>
      <c r="R240" s="5"/>
      <c r="S240" s="5"/>
      <c r="T240" s="5"/>
    </row>
    <row r="241" ht="15.75" customHeight="1">
      <c r="A241" s="256"/>
      <c r="B241" s="292" t="s">
        <v>21</v>
      </c>
      <c r="C241" s="368">
        <f t="shared" ref="C241:N241" si="85">sum(C238:C240)</f>
        <v>425000</v>
      </c>
      <c r="D241" s="368">
        <f t="shared" si="85"/>
        <v>425000</v>
      </c>
      <c r="E241" s="368">
        <f t="shared" si="85"/>
        <v>435000</v>
      </c>
      <c r="F241" s="292">
        <f t="shared" si="85"/>
        <v>435000</v>
      </c>
      <c r="G241" s="292">
        <f t="shared" si="85"/>
        <v>435000</v>
      </c>
      <c r="H241" s="292">
        <f t="shared" si="85"/>
        <v>435000</v>
      </c>
      <c r="I241" s="292">
        <f t="shared" si="85"/>
        <v>420000</v>
      </c>
      <c r="J241" s="369">
        <f t="shared" si="85"/>
        <v>420000</v>
      </c>
      <c r="K241" s="369">
        <f t="shared" si="85"/>
        <v>420000</v>
      </c>
      <c r="L241" s="370">
        <f t="shared" si="85"/>
        <v>420000</v>
      </c>
      <c r="M241" s="370">
        <f t="shared" si="85"/>
        <v>420000</v>
      </c>
      <c r="N241" s="370">
        <f t="shared" si="85"/>
        <v>420000</v>
      </c>
      <c r="O241" s="370">
        <f>SUM(O238:O239)</f>
        <v>408500</v>
      </c>
      <c r="P241" s="234"/>
      <c r="Q241" s="5"/>
      <c r="R241" s="5"/>
      <c r="S241" s="5"/>
      <c r="T241" s="5"/>
    </row>
    <row r="242" ht="15.75" customHeight="1">
      <c r="A242" s="256"/>
      <c r="B242" s="256"/>
      <c r="C242" s="371"/>
      <c r="D242" s="371"/>
      <c r="E242" s="371"/>
      <c r="F242" s="256"/>
      <c r="G242" s="256"/>
      <c r="H242" s="256"/>
      <c r="I242" s="256"/>
      <c r="J242" s="372"/>
      <c r="K242" s="372"/>
      <c r="L242" s="234"/>
      <c r="M242" s="234"/>
      <c r="N242" s="234"/>
      <c r="O242" s="234"/>
      <c r="P242" s="234"/>
      <c r="Q242" s="5"/>
      <c r="R242" s="5"/>
      <c r="S242" s="5"/>
      <c r="T242" s="5"/>
    </row>
    <row r="243" ht="15.75" customHeight="1">
      <c r="A243" s="256"/>
      <c r="B243" s="292" t="s">
        <v>187</v>
      </c>
      <c r="C243" s="371"/>
      <c r="D243" s="371"/>
      <c r="E243" s="371"/>
      <c r="F243" s="292"/>
      <c r="G243" s="292"/>
      <c r="H243" s="292"/>
      <c r="I243" s="292"/>
      <c r="J243" s="372"/>
      <c r="K243" s="372"/>
      <c r="L243" s="234"/>
      <c r="M243" s="234"/>
      <c r="N243" s="234"/>
      <c r="O243" s="234"/>
      <c r="P243" s="234"/>
      <c r="Q243" s="5"/>
      <c r="R243" s="5"/>
      <c r="S243" s="5"/>
      <c r="T243" s="5"/>
    </row>
    <row r="244" ht="15.75" customHeight="1">
      <c r="A244" s="373">
        <v>1.0</v>
      </c>
      <c r="B244" s="256" t="s">
        <v>188</v>
      </c>
      <c r="C244" s="363">
        <f t="shared" ref="C244:G244" si="86">-sum(C265-C273)</f>
        <v>75000</v>
      </c>
      <c r="D244" s="363">
        <f t="shared" si="86"/>
        <v>75000</v>
      </c>
      <c r="E244" s="363">
        <f t="shared" si="86"/>
        <v>75000</v>
      </c>
      <c r="F244" s="256">
        <f t="shared" si="86"/>
        <v>85000</v>
      </c>
      <c r="G244" s="256">
        <f t="shared" si="86"/>
        <v>85000</v>
      </c>
      <c r="H244" s="374">
        <f t="shared" ref="H244:I244" si="87">-H275</f>
        <v>70000</v>
      </c>
      <c r="I244" s="374">
        <f t="shared" si="87"/>
        <v>70000</v>
      </c>
      <c r="J244" s="365">
        <f>-J281</f>
        <v>-7000</v>
      </c>
      <c r="K244" s="365">
        <f>-L281</f>
        <v>-10000</v>
      </c>
      <c r="L244" s="374">
        <f t="shared" ref="L244:N244" si="88">-L275</f>
        <v>71500</v>
      </c>
      <c r="M244" s="364">
        <f t="shared" si="88"/>
        <v>56500</v>
      </c>
      <c r="N244" s="364">
        <f t="shared" si="88"/>
        <v>86500</v>
      </c>
      <c r="O244" s="234">
        <v>91500.0</v>
      </c>
      <c r="P244" s="234"/>
      <c r="Q244" s="5"/>
      <c r="R244" s="5"/>
      <c r="S244" s="5"/>
      <c r="T244" s="5"/>
    </row>
    <row r="245" ht="15.75" customHeight="1">
      <c r="A245" s="373"/>
      <c r="B245" s="256" t="s">
        <v>189</v>
      </c>
      <c r="C245" s="363">
        <v>2500.0</v>
      </c>
      <c r="D245" s="363">
        <v>2500.0</v>
      </c>
      <c r="E245" s="363">
        <v>2500.0</v>
      </c>
      <c r="F245" s="33">
        <v>2500.0</v>
      </c>
      <c r="G245" s="33">
        <v>2500.0</v>
      </c>
      <c r="H245" s="364">
        <v>2500.0</v>
      </c>
      <c r="I245" s="364">
        <v>2500.0</v>
      </c>
      <c r="J245" s="375">
        <v>2500.0</v>
      </c>
      <c r="K245" s="365">
        <v>2500.0</v>
      </c>
      <c r="L245" s="364">
        <v>2500.0</v>
      </c>
      <c r="M245" s="364">
        <v>2500.0</v>
      </c>
      <c r="N245" s="364">
        <v>2500.0</v>
      </c>
      <c r="O245" s="234">
        <v>2500.0</v>
      </c>
      <c r="P245" s="234"/>
      <c r="Q245" s="5"/>
      <c r="R245" s="5"/>
      <c r="S245" s="5"/>
      <c r="T245" s="5"/>
    </row>
    <row r="246" ht="15.75" customHeight="1">
      <c r="A246" s="373"/>
      <c r="B246" s="256" t="s">
        <v>190</v>
      </c>
      <c r="C246" s="363">
        <v>25000.0</v>
      </c>
      <c r="D246" s="363">
        <v>25000.0</v>
      </c>
      <c r="E246" s="363">
        <v>25000.0</v>
      </c>
      <c r="F246" s="33">
        <v>25000.0</v>
      </c>
      <c r="G246" s="33">
        <v>25000.0</v>
      </c>
      <c r="H246" s="364">
        <v>25000.0</v>
      </c>
      <c r="I246" s="364">
        <v>25000.0</v>
      </c>
      <c r="J246" s="375">
        <v>25000.0</v>
      </c>
      <c r="K246" s="365">
        <v>25000.0</v>
      </c>
      <c r="L246" s="364">
        <v>25000.0</v>
      </c>
      <c r="M246" s="364">
        <v>25000.0</v>
      </c>
      <c r="N246" s="364">
        <v>25000.0</v>
      </c>
      <c r="O246" s="234">
        <v>25000.0</v>
      </c>
      <c r="P246" s="234"/>
      <c r="Q246" s="5"/>
      <c r="R246" s="5"/>
      <c r="S246" s="5"/>
      <c r="T246" s="5"/>
    </row>
    <row r="247" ht="15.75" customHeight="1">
      <c r="A247" s="373"/>
      <c r="B247" s="256" t="s">
        <v>191</v>
      </c>
      <c r="C247" s="363">
        <v>50000.0</v>
      </c>
      <c r="D247" s="363">
        <v>50000.0</v>
      </c>
      <c r="E247" s="363">
        <v>50000.0</v>
      </c>
      <c r="F247" s="33">
        <v>50000.0</v>
      </c>
      <c r="G247" s="33">
        <v>50000.0</v>
      </c>
      <c r="H247" s="364">
        <v>1500000.0</v>
      </c>
      <c r="I247" s="364">
        <v>1500000.0</v>
      </c>
      <c r="J247" s="375">
        <v>75000.0</v>
      </c>
      <c r="K247" s="365">
        <v>75000.0</v>
      </c>
      <c r="L247" s="364">
        <v>75000.0</v>
      </c>
      <c r="M247" s="364">
        <v>75000.0</v>
      </c>
      <c r="N247" s="364">
        <v>75000.0</v>
      </c>
      <c r="O247" s="234">
        <v>75000.0</v>
      </c>
      <c r="P247" s="234"/>
      <c r="Q247" s="5"/>
      <c r="R247" s="5"/>
      <c r="S247" s="5"/>
      <c r="T247" s="5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</row>
    <row r="248" ht="15.75" customHeight="1">
      <c r="A248" s="373"/>
      <c r="B248" s="256" t="s">
        <v>192</v>
      </c>
      <c r="C248" s="363">
        <v>1500.0</v>
      </c>
      <c r="D248" s="363">
        <v>1500.0</v>
      </c>
      <c r="E248" s="363">
        <v>1500.0</v>
      </c>
      <c r="F248" s="33">
        <v>1500.0</v>
      </c>
      <c r="G248" s="33">
        <v>1500.0</v>
      </c>
      <c r="H248" s="364">
        <v>1500.0</v>
      </c>
      <c r="I248" s="364">
        <v>1500.0</v>
      </c>
      <c r="J248" s="375">
        <v>1500.0</v>
      </c>
      <c r="K248" s="366">
        <v>1500.0</v>
      </c>
      <c r="L248" s="364">
        <v>1500.0</v>
      </c>
      <c r="M248" s="364">
        <v>1500.0</v>
      </c>
      <c r="N248" s="364">
        <v>1500.0</v>
      </c>
      <c r="O248" s="234">
        <v>1500.0</v>
      </c>
      <c r="P248" s="234"/>
      <c r="Q248" s="5"/>
      <c r="R248" s="5"/>
      <c r="S248" s="5"/>
      <c r="T248" s="5"/>
    </row>
    <row r="249" ht="15.75" customHeight="1">
      <c r="A249" s="373"/>
      <c r="B249" s="256" t="s">
        <v>193</v>
      </c>
      <c r="C249" s="363">
        <v>65000.0</v>
      </c>
      <c r="D249" s="363">
        <v>65000.0</v>
      </c>
      <c r="E249" s="363">
        <v>65000.0</v>
      </c>
      <c r="F249" s="33">
        <v>65000.0</v>
      </c>
      <c r="G249" s="33">
        <v>60000.0</v>
      </c>
      <c r="H249" s="374">
        <v>60000.0</v>
      </c>
      <c r="I249" s="374">
        <v>60000.0</v>
      </c>
      <c r="J249" s="375">
        <v>85000.0</v>
      </c>
      <c r="K249" s="366">
        <v>85000.0</v>
      </c>
      <c r="L249" s="374">
        <v>85000.0</v>
      </c>
      <c r="M249" s="364">
        <v>75000.0</v>
      </c>
      <c r="N249" s="364">
        <v>100000.0</v>
      </c>
      <c r="O249" s="234">
        <v>100000.0</v>
      </c>
      <c r="P249" s="234"/>
      <c r="Q249" s="5"/>
      <c r="R249" s="5"/>
      <c r="S249" s="5"/>
      <c r="T249" s="5"/>
    </row>
    <row r="250" ht="15.75" customHeight="1">
      <c r="A250" s="373"/>
      <c r="B250" s="256" t="s">
        <v>194</v>
      </c>
      <c r="C250" s="363">
        <v>5000.0</v>
      </c>
      <c r="D250" s="363">
        <v>5000.0</v>
      </c>
      <c r="E250" s="363">
        <v>5000.0</v>
      </c>
      <c r="F250" s="363">
        <v>5000.0</v>
      </c>
      <c r="G250" s="33">
        <v>5000.0</v>
      </c>
      <c r="H250" s="364">
        <v>5000.0</v>
      </c>
      <c r="I250" s="364">
        <v>5000.0</v>
      </c>
      <c r="J250" s="375">
        <v>20000.0</v>
      </c>
      <c r="K250" s="366">
        <v>20000.0</v>
      </c>
      <c r="L250" s="364">
        <v>20000.0</v>
      </c>
      <c r="M250" s="364">
        <v>20000.0</v>
      </c>
      <c r="N250" s="364">
        <v>20000.0</v>
      </c>
      <c r="O250" s="234">
        <v>20000.0</v>
      </c>
      <c r="P250" s="234"/>
      <c r="Q250" s="5"/>
      <c r="R250" s="5"/>
      <c r="S250" s="5"/>
      <c r="T250" s="5"/>
    </row>
    <row r="251" ht="15.75" customHeight="1">
      <c r="A251" s="373">
        <v>2.0</v>
      </c>
      <c r="B251" s="256" t="s">
        <v>195</v>
      </c>
      <c r="C251" s="363">
        <f t="shared" ref="C251:I251" si="89">-C294</f>
        <v>14700</v>
      </c>
      <c r="D251" s="363">
        <f t="shared" si="89"/>
        <v>13700</v>
      </c>
      <c r="E251" s="363">
        <f t="shared" si="89"/>
        <v>13700</v>
      </c>
      <c r="F251" s="363">
        <f t="shared" si="89"/>
        <v>8100</v>
      </c>
      <c r="G251" s="364">
        <f t="shared" si="89"/>
        <v>13100</v>
      </c>
      <c r="H251" s="364">
        <f t="shared" si="89"/>
        <v>13100</v>
      </c>
      <c r="I251" s="364">
        <f t="shared" si="89"/>
        <v>5100</v>
      </c>
      <c r="J251" s="372"/>
      <c r="K251" s="376">
        <f>-K300</f>
        <v>0</v>
      </c>
      <c r="L251" s="364">
        <f t="shared" ref="L251:O251" si="90">-L294</f>
        <v>12100</v>
      </c>
      <c r="M251" s="364">
        <f t="shared" si="90"/>
        <v>9805</v>
      </c>
      <c r="N251" s="364">
        <f t="shared" si="90"/>
        <v>8900</v>
      </c>
      <c r="O251" s="234">
        <f t="shared" si="90"/>
        <v>13100</v>
      </c>
      <c r="P251" s="234"/>
      <c r="Q251" s="5"/>
      <c r="R251" s="5"/>
      <c r="S251" s="5"/>
      <c r="T251" s="5"/>
      <c r="U251" s="18"/>
      <c r="V251" s="18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</row>
    <row r="252" ht="15.75" customHeight="1">
      <c r="A252" s="256"/>
      <c r="B252" s="292" t="s">
        <v>32</v>
      </c>
      <c r="C252" s="368">
        <f t="shared" ref="C252:F252" si="91">SUM(C244:C251)</f>
        <v>238700</v>
      </c>
      <c r="D252" s="368">
        <f t="shared" si="91"/>
        <v>237700</v>
      </c>
      <c r="E252" s="368">
        <f t="shared" si="91"/>
        <v>237700</v>
      </c>
      <c r="F252" s="368">
        <f t="shared" si="91"/>
        <v>242100</v>
      </c>
      <c r="G252" s="370">
        <f t="shared" ref="G252:I252" si="92">sum(G244:G251)</f>
        <v>242100</v>
      </c>
      <c r="H252" s="370">
        <f t="shared" si="92"/>
        <v>1677100</v>
      </c>
      <c r="I252" s="370">
        <f t="shared" si="92"/>
        <v>1669100</v>
      </c>
      <c r="J252" s="372"/>
      <c r="K252" s="377">
        <f t="shared" ref="K252:N252" si="93">sum(K244:K251)</f>
        <v>199000</v>
      </c>
      <c r="L252" s="370">
        <f t="shared" si="93"/>
        <v>292600</v>
      </c>
      <c r="M252" s="370">
        <f t="shared" si="93"/>
        <v>265305</v>
      </c>
      <c r="N252" s="370">
        <f t="shared" si="93"/>
        <v>319400</v>
      </c>
      <c r="O252" s="370">
        <f>SUM(O244:O251)</f>
        <v>328600</v>
      </c>
      <c r="P252" s="234"/>
      <c r="Q252" s="5"/>
      <c r="R252" s="5"/>
      <c r="S252" s="5"/>
      <c r="T252" s="5"/>
    </row>
    <row r="253" ht="15.75" customHeight="1">
      <c r="A253" s="256"/>
      <c r="B253" s="378"/>
      <c r="C253" s="371"/>
      <c r="D253" s="379"/>
      <c r="E253" s="379"/>
      <c r="F253" s="379"/>
      <c r="G253" s="378"/>
      <c r="H253" s="378"/>
      <c r="I253" s="378"/>
      <c r="J253" s="372"/>
      <c r="K253" s="380"/>
      <c r="L253" s="320"/>
      <c r="M253" s="320"/>
      <c r="N253" s="320"/>
      <c r="O253" s="320"/>
      <c r="P253" s="234"/>
      <c r="Q253" s="5"/>
      <c r="R253" s="5"/>
      <c r="S253" s="5"/>
      <c r="T253" s="5"/>
    </row>
    <row r="254" ht="15.75" customHeight="1">
      <c r="A254" s="256"/>
      <c r="B254" s="378" t="s">
        <v>196</v>
      </c>
      <c r="C254" s="381">
        <f t="shared" ref="C254:I254" si="94">sum(C241-C252)</f>
        <v>186300</v>
      </c>
      <c r="D254" s="381">
        <f t="shared" si="94"/>
        <v>187300</v>
      </c>
      <c r="E254" s="381">
        <f t="shared" si="94"/>
        <v>197300</v>
      </c>
      <c r="F254" s="381">
        <f t="shared" si="94"/>
        <v>192900</v>
      </c>
      <c r="G254" s="382">
        <f t="shared" si="94"/>
        <v>192900</v>
      </c>
      <c r="H254" s="382">
        <f t="shared" si="94"/>
        <v>-1242100</v>
      </c>
      <c r="I254" s="382">
        <f t="shared" si="94"/>
        <v>-1249100</v>
      </c>
      <c r="J254" s="380"/>
      <c r="K254" s="383">
        <f t="shared" ref="K254:N254" si="95">sum(K241-K252)</f>
        <v>221000</v>
      </c>
      <c r="L254" s="382">
        <f t="shared" si="95"/>
        <v>127400</v>
      </c>
      <c r="M254" s="382">
        <f t="shared" si="95"/>
        <v>154695</v>
      </c>
      <c r="N254" s="382">
        <f t="shared" si="95"/>
        <v>100600</v>
      </c>
      <c r="O254" s="382">
        <f>SUM(O241-O252)</f>
        <v>79900</v>
      </c>
      <c r="P254" s="234"/>
      <c r="Q254" s="5"/>
      <c r="R254" s="5"/>
      <c r="S254" s="5"/>
      <c r="T254" s="5"/>
    </row>
    <row r="255" ht="15.75" customHeight="1">
      <c r="A255" s="256"/>
      <c r="B255" s="292"/>
      <c r="C255" s="371"/>
      <c r="D255" s="371"/>
      <c r="E255" s="371"/>
      <c r="F255" s="371"/>
      <c r="G255" s="292"/>
      <c r="H255" s="292"/>
      <c r="I255" s="292"/>
      <c r="J255" s="372"/>
      <c r="K255" s="372"/>
      <c r="L255" s="234"/>
      <c r="M255" s="234"/>
      <c r="N255" s="234"/>
      <c r="O255" s="234"/>
      <c r="P255" s="234"/>
      <c r="Q255" s="5"/>
      <c r="R255" s="5"/>
      <c r="S255" s="5"/>
      <c r="T255" s="5"/>
    </row>
    <row r="256" ht="15.75" customHeight="1">
      <c r="A256" s="256"/>
      <c r="B256" s="292" t="s">
        <v>197</v>
      </c>
      <c r="C256" s="369">
        <f t="shared" ref="C256:I256" si="96">C254</f>
        <v>186300</v>
      </c>
      <c r="D256" s="369">
        <f t="shared" si="96"/>
        <v>187300</v>
      </c>
      <c r="E256" s="369">
        <f t="shared" si="96"/>
        <v>197300</v>
      </c>
      <c r="F256" s="369">
        <f t="shared" si="96"/>
        <v>192900</v>
      </c>
      <c r="G256" s="384">
        <f t="shared" si="96"/>
        <v>192900</v>
      </c>
      <c r="H256" s="384">
        <f t="shared" si="96"/>
        <v>-1242100</v>
      </c>
      <c r="I256" s="384">
        <f t="shared" si="96"/>
        <v>-1249100</v>
      </c>
      <c r="J256" s="372"/>
      <c r="K256" s="369">
        <f t="shared" ref="K256:O256" si="97">K254</f>
        <v>221000</v>
      </c>
      <c r="L256" s="384">
        <f t="shared" si="97"/>
        <v>127400</v>
      </c>
      <c r="M256" s="384">
        <f t="shared" si="97"/>
        <v>154695</v>
      </c>
      <c r="N256" s="385">
        <f t="shared" si="97"/>
        <v>100600</v>
      </c>
      <c r="O256" s="320">
        <f t="shared" si="97"/>
        <v>79900</v>
      </c>
      <c r="P256" s="234"/>
      <c r="Q256" s="5"/>
      <c r="R256" s="5"/>
      <c r="S256" s="5"/>
      <c r="T256" s="5"/>
    </row>
    <row r="257" ht="15.75" customHeight="1">
      <c r="A257" s="256"/>
      <c r="B257" s="256"/>
      <c r="C257" s="256"/>
      <c r="D257" s="256"/>
      <c r="E257" s="256"/>
      <c r="F257" s="256"/>
      <c r="G257" s="256"/>
      <c r="H257" s="256"/>
      <c r="I257" s="256"/>
      <c r="J257" s="256"/>
      <c r="K257" s="256"/>
      <c r="L257" s="234"/>
      <c r="M257" s="234"/>
      <c r="N257" s="234"/>
      <c r="O257" s="234"/>
      <c r="P257" s="234"/>
      <c r="Q257" s="5"/>
      <c r="R257" s="5"/>
      <c r="S257" s="5"/>
      <c r="T257" s="5"/>
    </row>
    <row r="258" ht="15.75" customHeight="1">
      <c r="A258" s="331" t="s">
        <v>198</v>
      </c>
      <c r="B258" s="158"/>
      <c r="C258" s="158"/>
      <c r="D258" s="158"/>
      <c r="E258" s="158"/>
      <c r="F258" s="158"/>
      <c r="G258" s="158"/>
      <c r="H258" s="158"/>
      <c r="I258" s="158"/>
      <c r="J258" s="158"/>
      <c r="K258" s="158"/>
      <c r="L258" s="323" t="s">
        <v>9</v>
      </c>
      <c r="M258" s="323" t="s">
        <v>10</v>
      </c>
      <c r="N258" s="324" t="s">
        <v>11</v>
      </c>
      <c r="O258" s="324" t="s">
        <v>12</v>
      </c>
      <c r="P258" s="234"/>
      <c r="Q258" s="5"/>
      <c r="R258" s="5"/>
      <c r="S258" s="5"/>
      <c r="T258" s="5"/>
    </row>
    <row r="259" ht="15.75" customHeight="1">
      <c r="A259" s="321" t="s">
        <v>199</v>
      </c>
      <c r="B259" s="158"/>
      <c r="C259" s="158"/>
      <c r="D259" s="158"/>
      <c r="E259" s="158"/>
      <c r="F259" s="158"/>
      <c r="G259" s="158"/>
      <c r="H259" s="158"/>
      <c r="I259" s="158"/>
      <c r="J259" s="158"/>
      <c r="K259" s="158"/>
      <c r="L259" s="155"/>
      <c r="M259" s="155"/>
      <c r="N259" s="155"/>
      <c r="O259" s="156"/>
      <c r="P259" s="234"/>
      <c r="Q259" s="5"/>
      <c r="R259" s="5"/>
      <c r="S259" s="5"/>
      <c r="T259" s="5"/>
    </row>
    <row r="260" ht="15.75" customHeight="1">
      <c r="A260" s="322"/>
      <c r="B260" s="386" t="s">
        <v>14</v>
      </c>
      <c r="C260" s="386"/>
      <c r="D260" s="386"/>
      <c r="E260" s="386"/>
      <c r="F260" s="386"/>
      <c r="G260" s="386"/>
      <c r="H260" s="386"/>
      <c r="I260" s="386"/>
      <c r="J260" s="386"/>
      <c r="K260" s="386"/>
      <c r="L260" s="387"/>
      <c r="M260" s="387"/>
      <c r="N260" s="387"/>
      <c r="O260" s="387"/>
      <c r="P260" s="234"/>
      <c r="Q260" s="5"/>
      <c r="R260" s="5"/>
      <c r="S260" s="5"/>
      <c r="T260" s="5"/>
    </row>
    <row r="261" ht="15.75" customHeight="1">
      <c r="A261" s="322"/>
      <c r="B261" s="388" t="s">
        <v>200</v>
      </c>
      <c r="C261" s="327">
        <v>50000.0</v>
      </c>
      <c r="D261" s="327">
        <v>50000.0</v>
      </c>
      <c r="E261" s="327">
        <v>50000.0</v>
      </c>
      <c r="F261" s="388">
        <v>50000.0</v>
      </c>
      <c r="G261" s="388">
        <v>50000.0</v>
      </c>
      <c r="H261" s="388">
        <v>40000.0</v>
      </c>
      <c r="I261" s="388">
        <v>10000.0</v>
      </c>
      <c r="J261" s="327">
        <v>20000.0</v>
      </c>
      <c r="K261" s="164">
        <v>20000.0</v>
      </c>
      <c r="L261" s="389">
        <v>5000.0</v>
      </c>
      <c r="M261" s="389">
        <v>0.0</v>
      </c>
      <c r="N261" s="389">
        <v>0.0</v>
      </c>
      <c r="O261" s="387">
        <v>20000.0</v>
      </c>
      <c r="P261" s="234"/>
      <c r="Q261" s="5"/>
      <c r="R261" s="5"/>
      <c r="S261" s="5"/>
      <c r="T261" s="5"/>
      <c r="U261" s="18"/>
      <c r="V261" s="18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</row>
    <row r="262" ht="15.75" customHeight="1">
      <c r="A262" s="322"/>
      <c r="B262" s="390" t="s">
        <v>201</v>
      </c>
      <c r="C262" s="327">
        <v>10000.0</v>
      </c>
      <c r="D262" s="327">
        <v>10000.0</v>
      </c>
      <c r="E262" s="327">
        <v>10000.0</v>
      </c>
      <c r="F262" s="388">
        <v>10000.0</v>
      </c>
      <c r="G262" s="388">
        <v>10000.0</v>
      </c>
      <c r="H262" s="388">
        <v>10000.0</v>
      </c>
      <c r="I262" s="388">
        <v>10000.0</v>
      </c>
      <c r="J262" s="327">
        <v>10000.0</v>
      </c>
      <c r="K262" s="164">
        <v>10000.0</v>
      </c>
      <c r="L262" s="389">
        <v>10000.0</v>
      </c>
      <c r="M262" s="389">
        <v>500.0</v>
      </c>
      <c r="N262" s="389">
        <v>20000.0</v>
      </c>
      <c r="O262" s="387">
        <v>26000.0</v>
      </c>
      <c r="P262" s="234"/>
      <c r="Q262" s="5"/>
      <c r="R262" s="5"/>
      <c r="S262" s="5"/>
      <c r="T262" s="5"/>
      <c r="U262" s="18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</row>
    <row r="263" ht="15.75" customHeight="1">
      <c r="A263" s="322"/>
      <c r="B263" s="390" t="s">
        <v>202</v>
      </c>
      <c r="C263" s="327">
        <v>1000.0</v>
      </c>
      <c r="D263" s="327">
        <v>1000.0</v>
      </c>
      <c r="E263" s="327">
        <v>1000.0</v>
      </c>
      <c r="F263" s="388">
        <v>1000.0</v>
      </c>
      <c r="G263" s="388">
        <v>1000.0</v>
      </c>
      <c r="H263" s="388">
        <v>1000.0</v>
      </c>
      <c r="I263" s="388">
        <v>1000.0</v>
      </c>
      <c r="J263" s="327">
        <v>0.0</v>
      </c>
      <c r="K263" s="180">
        <v>500.0</v>
      </c>
      <c r="L263" s="389">
        <v>500.0</v>
      </c>
      <c r="M263" s="391">
        <v>500.0</v>
      </c>
      <c r="N263" s="392">
        <v>500.0</v>
      </c>
      <c r="O263" s="393">
        <v>1000.0</v>
      </c>
      <c r="P263" s="234"/>
      <c r="Q263" s="5"/>
      <c r="R263" s="5"/>
      <c r="S263" s="5"/>
      <c r="T263" s="5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</row>
    <row r="264" ht="15.75" customHeight="1">
      <c r="A264" s="322"/>
      <c r="B264" s="390" t="s">
        <v>203</v>
      </c>
      <c r="C264" s="327">
        <v>500.0</v>
      </c>
      <c r="D264" s="327">
        <v>500.0</v>
      </c>
      <c r="E264" s="327">
        <v>500.0</v>
      </c>
      <c r="F264" s="388">
        <v>500.0</v>
      </c>
      <c r="G264" s="388">
        <v>500.0</v>
      </c>
      <c r="H264" s="388">
        <v>500.0</v>
      </c>
      <c r="I264" s="388">
        <v>500.0</v>
      </c>
      <c r="J264" s="329">
        <v>0.0</v>
      </c>
      <c r="K264" s="180">
        <v>500.0</v>
      </c>
      <c r="L264" s="389">
        <v>500.0</v>
      </c>
      <c r="M264" s="389">
        <v>500.0</v>
      </c>
      <c r="N264" s="389">
        <v>500.0</v>
      </c>
      <c r="O264" s="387">
        <v>1000.0</v>
      </c>
      <c r="P264" s="234"/>
      <c r="Q264" s="5"/>
      <c r="R264" s="5"/>
      <c r="S264" s="5"/>
      <c r="T264" s="5"/>
      <c r="U264" s="18"/>
      <c r="V264" s="18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</row>
    <row r="265" ht="15.75" customHeight="1">
      <c r="A265" s="322"/>
      <c r="B265" s="394" t="s">
        <v>21</v>
      </c>
      <c r="C265" s="193">
        <f t="shared" ref="C265:I265" si="98">SUM(C261:C264)</f>
        <v>61500</v>
      </c>
      <c r="D265" s="193">
        <f t="shared" si="98"/>
        <v>61500</v>
      </c>
      <c r="E265" s="193">
        <f t="shared" si="98"/>
        <v>61500</v>
      </c>
      <c r="F265" s="394">
        <f t="shared" si="98"/>
        <v>61500</v>
      </c>
      <c r="G265" s="394">
        <f t="shared" si="98"/>
        <v>61500</v>
      </c>
      <c r="H265" s="394">
        <f t="shared" si="98"/>
        <v>51500</v>
      </c>
      <c r="I265" s="394">
        <f t="shared" si="98"/>
        <v>21500</v>
      </c>
      <c r="J265" s="395">
        <f t="shared" ref="J265:N265" si="99">sum(J261:J264)</f>
        <v>30000</v>
      </c>
      <c r="K265" s="395">
        <f t="shared" si="99"/>
        <v>31000</v>
      </c>
      <c r="L265" s="396">
        <f t="shared" si="99"/>
        <v>16000</v>
      </c>
      <c r="M265" s="396">
        <f t="shared" si="99"/>
        <v>1500</v>
      </c>
      <c r="N265" s="396">
        <f t="shared" si="99"/>
        <v>21000</v>
      </c>
      <c r="O265" s="396">
        <f>SUM(O261:O264)</f>
        <v>48000</v>
      </c>
      <c r="P265" s="234"/>
      <c r="Q265" s="5"/>
      <c r="R265" s="5"/>
      <c r="S265" s="5"/>
      <c r="T265" s="5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</row>
    <row r="266" ht="15.75" customHeight="1">
      <c r="A266" s="322"/>
      <c r="B266" s="322"/>
      <c r="C266" s="397"/>
      <c r="D266" s="397"/>
      <c r="E266" s="397"/>
      <c r="F266" s="322"/>
      <c r="G266" s="322"/>
      <c r="H266" s="322"/>
      <c r="I266" s="322"/>
      <c r="J266" s="322"/>
      <c r="K266" s="322"/>
      <c r="L266" s="387"/>
      <c r="M266" s="387"/>
      <c r="N266" s="387"/>
      <c r="O266" s="387"/>
      <c r="P266" s="234"/>
      <c r="Q266" s="5"/>
      <c r="R266" s="5"/>
      <c r="S266" s="5"/>
      <c r="T266" s="5"/>
    </row>
    <row r="267" ht="15.75" customHeight="1">
      <c r="A267" s="322"/>
      <c r="B267" s="386" t="s">
        <v>204</v>
      </c>
      <c r="C267" s="397"/>
      <c r="D267" s="397"/>
      <c r="E267" s="397"/>
      <c r="F267" s="386"/>
      <c r="G267" s="386"/>
      <c r="H267" s="386"/>
      <c r="I267" s="386"/>
      <c r="J267" s="386"/>
      <c r="K267" s="386"/>
      <c r="L267" s="387"/>
      <c r="M267" s="387"/>
      <c r="N267" s="387"/>
      <c r="O267" s="387"/>
      <c r="P267" s="234"/>
      <c r="Q267" s="5"/>
      <c r="R267" s="5"/>
      <c r="S267" s="5"/>
      <c r="T267" s="5"/>
    </row>
    <row r="268" ht="15.75" customHeight="1">
      <c r="A268" s="322"/>
      <c r="B268" s="322" t="s">
        <v>68</v>
      </c>
      <c r="C268" s="327">
        <v>70000.0</v>
      </c>
      <c r="D268" s="327">
        <v>70000.0</v>
      </c>
      <c r="E268" s="327">
        <v>70000.0</v>
      </c>
      <c r="F268" s="328">
        <v>70000.0</v>
      </c>
      <c r="G268" s="328">
        <v>70000.0</v>
      </c>
      <c r="H268" s="328">
        <v>70000.0</v>
      </c>
      <c r="I268" s="328">
        <v>70000.0</v>
      </c>
      <c r="J268" s="398">
        <v>25000.0</v>
      </c>
      <c r="K268" s="179">
        <v>70000.0</v>
      </c>
      <c r="L268" s="389">
        <v>60000.0</v>
      </c>
      <c r="M268" s="389">
        <v>50000.0</v>
      </c>
      <c r="N268" s="389">
        <v>70000.0</v>
      </c>
      <c r="O268" s="387">
        <v>70000.0</v>
      </c>
      <c r="P268" s="234"/>
      <c r="Q268" s="5"/>
      <c r="R268" s="5"/>
      <c r="S268" s="5"/>
      <c r="T268" s="5"/>
    </row>
    <row r="269" ht="15.75" customHeight="1">
      <c r="A269" s="322"/>
      <c r="B269" s="322" t="s">
        <v>205</v>
      </c>
      <c r="C269" s="327">
        <v>-5000.0</v>
      </c>
      <c r="D269" s="327">
        <v>-5000.0</v>
      </c>
      <c r="E269" s="327">
        <v>-5000.0</v>
      </c>
      <c r="F269" s="328">
        <v>5000.0</v>
      </c>
      <c r="G269" s="328">
        <v>5000.0</v>
      </c>
      <c r="H269" s="328">
        <v>-5000.0</v>
      </c>
      <c r="I269" s="328">
        <v>-5000.0</v>
      </c>
      <c r="J269" s="398">
        <v>0.0</v>
      </c>
      <c r="K269" s="164">
        <v>-5000.0</v>
      </c>
      <c r="L269" s="389">
        <v>-5000.0</v>
      </c>
      <c r="M269" s="389">
        <v>-5000.0</v>
      </c>
      <c r="N269" s="389">
        <v>-5000.0</v>
      </c>
      <c r="O269" s="387">
        <v>-5000.0</v>
      </c>
      <c r="P269" s="234"/>
      <c r="Q269" s="5"/>
      <c r="R269" s="5"/>
      <c r="S269" s="5"/>
      <c r="T269" s="5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</row>
    <row r="270" ht="15.75" customHeight="1">
      <c r="A270" s="322"/>
      <c r="B270" s="322" t="s">
        <v>206</v>
      </c>
      <c r="C270" s="327">
        <v>20000.0</v>
      </c>
      <c r="D270" s="327">
        <v>20000.0</v>
      </c>
      <c r="E270" s="327">
        <v>20000.0</v>
      </c>
      <c r="F270" s="328">
        <v>20000.0</v>
      </c>
      <c r="G270" s="328">
        <v>20000.0</v>
      </c>
      <c r="H270" s="328">
        <v>15000.0</v>
      </c>
      <c r="I270" s="328">
        <v>15000.0</v>
      </c>
      <c r="J270" s="398">
        <v>15000.0</v>
      </c>
      <c r="K270" s="164">
        <v>15000.0</v>
      </c>
      <c r="L270" s="389">
        <v>15000.0</v>
      </c>
      <c r="M270" s="389">
        <v>10000.0</v>
      </c>
      <c r="N270" s="389">
        <v>20000.0</v>
      </c>
      <c r="O270" s="387">
        <v>25000.0</v>
      </c>
      <c r="P270" s="234"/>
      <c r="Q270" s="5"/>
      <c r="R270" s="5"/>
      <c r="S270" s="5"/>
      <c r="T270" s="5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</row>
    <row r="271" ht="15.0" customHeight="1">
      <c r="A271" s="322"/>
      <c r="B271" s="322" t="s">
        <v>200</v>
      </c>
      <c r="C271" s="327">
        <v>50000.0</v>
      </c>
      <c r="D271" s="327">
        <v>50000.0</v>
      </c>
      <c r="E271" s="327">
        <v>50000.0</v>
      </c>
      <c r="F271" s="328">
        <v>50000.0</v>
      </c>
      <c r="G271" s="328">
        <v>50000.0</v>
      </c>
      <c r="H271" s="328">
        <v>40000.0</v>
      </c>
      <c r="I271" s="328">
        <v>10000.0</v>
      </c>
      <c r="J271" s="398">
        <v>20000.0</v>
      </c>
      <c r="K271" s="180">
        <v>20000.0</v>
      </c>
      <c r="L271" s="387">
        <f t="shared" ref="L271:N271" si="100">L265</f>
        <v>16000</v>
      </c>
      <c r="M271" s="387">
        <f t="shared" si="100"/>
        <v>1500</v>
      </c>
      <c r="N271" s="387">
        <f t="shared" si="100"/>
        <v>21000</v>
      </c>
      <c r="O271" s="387">
        <v>129500.0</v>
      </c>
      <c r="P271" s="234"/>
      <c r="Q271" s="5"/>
      <c r="R271" s="5"/>
      <c r="S271" s="5"/>
      <c r="T271" s="5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</row>
    <row r="272" ht="15.75" customHeight="1">
      <c r="A272" s="322"/>
      <c r="B272" s="322" t="s">
        <v>207</v>
      </c>
      <c r="C272" s="327">
        <v>1500.0</v>
      </c>
      <c r="D272" s="327">
        <v>1500.0</v>
      </c>
      <c r="E272" s="327">
        <v>1500.0</v>
      </c>
      <c r="F272" s="328">
        <v>1500.0</v>
      </c>
      <c r="G272" s="328">
        <v>1500.0</v>
      </c>
      <c r="H272" s="328">
        <v>1500.0</v>
      </c>
      <c r="I272" s="328">
        <v>1500.0</v>
      </c>
      <c r="J272" s="399">
        <v>1500.0</v>
      </c>
      <c r="K272" s="180">
        <v>1500.0</v>
      </c>
      <c r="L272" s="389">
        <v>1500.0</v>
      </c>
      <c r="M272" s="389">
        <v>1500.0</v>
      </c>
      <c r="N272" s="389">
        <v>1500.0</v>
      </c>
      <c r="O272" s="387">
        <v>1500.0</v>
      </c>
      <c r="P272" s="234"/>
      <c r="Q272" s="5"/>
      <c r="R272" s="5"/>
      <c r="S272" s="5"/>
      <c r="T272" s="5"/>
    </row>
    <row r="273" ht="15.75" customHeight="1">
      <c r="A273" s="322"/>
      <c r="B273" s="394" t="s">
        <v>208</v>
      </c>
      <c r="C273" s="193">
        <f t="shared" ref="C273:I273" si="101">SUM(C268:C272)</f>
        <v>136500</v>
      </c>
      <c r="D273" s="193">
        <f t="shared" si="101"/>
        <v>136500</v>
      </c>
      <c r="E273" s="193">
        <f t="shared" si="101"/>
        <v>136500</v>
      </c>
      <c r="F273" s="394">
        <f t="shared" si="101"/>
        <v>146500</v>
      </c>
      <c r="G273" s="394">
        <f t="shared" si="101"/>
        <v>146500</v>
      </c>
      <c r="H273" s="394">
        <f t="shared" si="101"/>
        <v>121500</v>
      </c>
      <c r="I273" s="394">
        <f t="shared" si="101"/>
        <v>91500</v>
      </c>
      <c r="J273" s="395">
        <f t="shared" ref="J273:N273" si="102">sum(J268:J272)</f>
        <v>61500</v>
      </c>
      <c r="K273" s="400">
        <f t="shared" si="102"/>
        <v>101500</v>
      </c>
      <c r="L273" s="396">
        <f t="shared" si="102"/>
        <v>87500</v>
      </c>
      <c r="M273" s="396">
        <f t="shared" si="102"/>
        <v>58000</v>
      </c>
      <c r="N273" s="396">
        <f t="shared" si="102"/>
        <v>107500</v>
      </c>
      <c r="O273" s="396">
        <f>SUM(O268:O272)</f>
        <v>221000</v>
      </c>
      <c r="P273" s="234"/>
      <c r="Q273" s="5"/>
      <c r="R273" s="5"/>
      <c r="S273" s="5"/>
      <c r="T273" s="5"/>
    </row>
    <row r="274" ht="15.75" customHeight="1">
      <c r="A274" s="322"/>
      <c r="B274" s="321"/>
      <c r="C274" s="397"/>
      <c r="D274" s="401"/>
      <c r="E274" s="401"/>
      <c r="F274" s="321"/>
      <c r="G274" s="321"/>
      <c r="H274" s="321"/>
      <c r="I274" s="321"/>
      <c r="J274" s="402"/>
      <c r="K274" s="403"/>
      <c r="L274" s="404"/>
      <c r="M274" s="396"/>
      <c r="N274" s="396"/>
      <c r="O274" s="396"/>
      <c r="P274" s="234"/>
      <c r="Q274" s="5"/>
      <c r="R274" s="5"/>
      <c r="S274" s="5"/>
      <c r="T274" s="5"/>
    </row>
    <row r="275" ht="15.75" customHeight="1">
      <c r="A275" s="322"/>
      <c r="B275" s="321" t="s">
        <v>209</v>
      </c>
      <c r="C275" s="405">
        <f t="shared" ref="C275:N275" si="103">sum(C265-C273)</f>
        <v>-75000</v>
      </c>
      <c r="D275" s="406">
        <f t="shared" si="103"/>
        <v>-75000</v>
      </c>
      <c r="E275" s="406">
        <f t="shared" si="103"/>
        <v>-75000</v>
      </c>
      <c r="F275" s="407">
        <f t="shared" si="103"/>
        <v>-85000</v>
      </c>
      <c r="G275" s="407">
        <f t="shared" si="103"/>
        <v>-85000</v>
      </c>
      <c r="H275" s="407">
        <f t="shared" si="103"/>
        <v>-70000</v>
      </c>
      <c r="I275" s="407">
        <f t="shared" si="103"/>
        <v>-70000</v>
      </c>
      <c r="J275" s="395">
        <f t="shared" si="103"/>
        <v>-31500</v>
      </c>
      <c r="K275" s="400">
        <f t="shared" si="103"/>
        <v>-70500</v>
      </c>
      <c r="L275" s="407">
        <f t="shared" si="103"/>
        <v>-71500</v>
      </c>
      <c r="M275" s="407">
        <f t="shared" si="103"/>
        <v>-56500</v>
      </c>
      <c r="N275" s="407">
        <f t="shared" si="103"/>
        <v>-86500</v>
      </c>
      <c r="O275" s="407">
        <f>SUM(O265-O273)</f>
        <v>-173000</v>
      </c>
      <c r="P275" s="234"/>
      <c r="Q275" s="5"/>
      <c r="R275" s="5"/>
      <c r="S275" s="5"/>
      <c r="T275" s="5"/>
    </row>
    <row r="276" ht="15.75" customHeight="1">
      <c r="A276" s="234"/>
      <c r="B276" s="234"/>
      <c r="C276" s="234"/>
      <c r="D276" s="234"/>
      <c r="E276" s="234"/>
      <c r="F276" s="234"/>
      <c r="G276" s="234"/>
      <c r="H276" s="234"/>
      <c r="I276" s="234"/>
      <c r="J276" s="234"/>
      <c r="K276" s="234"/>
      <c r="L276" s="234"/>
      <c r="M276" s="234"/>
      <c r="N276" s="234"/>
      <c r="O276" s="234"/>
      <c r="P276" s="234"/>
      <c r="Q276" s="5"/>
      <c r="R276" s="5"/>
      <c r="S276" s="5"/>
      <c r="T276" s="5"/>
    </row>
    <row r="277" ht="15.75" customHeight="1">
      <c r="A277" s="408" t="s">
        <v>210</v>
      </c>
      <c r="B277" s="112"/>
      <c r="C277" s="112"/>
      <c r="D277" s="112"/>
      <c r="E277" s="112"/>
      <c r="F277" s="112"/>
      <c r="G277" s="112"/>
      <c r="H277" s="112"/>
      <c r="I277" s="112"/>
      <c r="J277" s="112"/>
      <c r="K277" s="112"/>
      <c r="L277" s="109" t="s">
        <v>9</v>
      </c>
      <c r="M277" s="109" t="s">
        <v>10</v>
      </c>
      <c r="N277" s="109" t="s">
        <v>11</v>
      </c>
      <c r="O277" s="110" t="s">
        <v>12</v>
      </c>
      <c r="P277" s="234"/>
      <c r="Q277" s="5"/>
      <c r="R277" s="5"/>
      <c r="S277" s="5"/>
      <c r="T277" s="5"/>
    </row>
    <row r="278" ht="15.75" customHeight="1">
      <c r="A278" s="408" t="s">
        <v>211</v>
      </c>
      <c r="B278" s="112"/>
      <c r="C278" s="112"/>
      <c r="D278" s="112"/>
      <c r="E278" s="112"/>
      <c r="F278" s="112"/>
      <c r="G278" s="112"/>
      <c r="H278" s="112"/>
      <c r="I278" s="112"/>
      <c r="J278" s="112"/>
      <c r="K278" s="112"/>
      <c r="L278" s="146"/>
      <c r="M278" s="146"/>
      <c r="N278" s="146"/>
      <c r="O278" s="146"/>
      <c r="P278" s="234"/>
      <c r="Q278" s="5"/>
      <c r="R278" s="5"/>
      <c r="S278" s="5"/>
      <c r="T278" s="5"/>
    </row>
    <row r="279" ht="15.75" customHeight="1">
      <c r="A279" s="341"/>
      <c r="B279" s="409" t="s">
        <v>212</v>
      </c>
      <c r="C279" s="409"/>
      <c r="D279" s="409"/>
      <c r="E279" s="409"/>
      <c r="F279" s="409"/>
      <c r="G279" s="409"/>
      <c r="H279" s="409"/>
      <c r="I279" s="409"/>
      <c r="J279" s="409"/>
      <c r="K279" s="409"/>
      <c r="L279" s="341"/>
      <c r="M279" s="341"/>
      <c r="N279" s="341"/>
      <c r="O279" s="341"/>
      <c r="P279" s="234"/>
      <c r="Q279" s="5"/>
      <c r="R279" s="5"/>
      <c r="S279" s="5"/>
      <c r="T279" s="5"/>
    </row>
    <row r="280" ht="15.75" customHeight="1">
      <c r="A280" s="341"/>
      <c r="B280" s="341" t="s">
        <v>213</v>
      </c>
      <c r="C280" s="410">
        <v>45000.0</v>
      </c>
      <c r="D280" s="350">
        <v>35000.0</v>
      </c>
      <c r="E280" s="350">
        <v>35000.0</v>
      </c>
      <c r="F280" s="349">
        <v>45000.0</v>
      </c>
      <c r="G280" s="411">
        <v>40000.0</v>
      </c>
      <c r="H280" s="411">
        <v>40000.0</v>
      </c>
      <c r="I280" s="412">
        <v>75000.0</v>
      </c>
      <c r="J280" s="413">
        <v>15000.0</v>
      </c>
      <c r="K280" s="350">
        <v>30000.0</v>
      </c>
      <c r="L280" s="349">
        <v>30000.0</v>
      </c>
      <c r="M280" s="349">
        <v>500.0</v>
      </c>
      <c r="N280" s="349">
        <f t="shared" ref="N280:N283" si="104">0.6*O280</f>
        <v>36000</v>
      </c>
      <c r="O280" s="341">
        <v>60000.0</v>
      </c>
      <c r="P280" s="234"/>
      <c r="Q280" s="5"/>
      <c r="R280" s="5"/>
      <c r="S280" s="5"/>
      <c r="T280" s="5"/>
    </row>
    <row r="281" ht="15.75" customHeight="1">
      <c r="A281" s="341"/>
      <c r="B281" s="341" t="s">
        <v>214</v>
      </c>
      <c r="C281" s="410">
        <v>32000.0</v>
      </c>
      <c r="D281" s="350">
        <v>23000.0</v>
      </c>
      <c r="E281" s="350">
        <v>23000.0</v>
      </c>
      <c r="F281" s="349">
        <v>30000.0</v>
      </c>
      <c r="G281" s="411">
        <v>25000.0</v>
      </c>
      <c r="H281" s="411">
        <v>25000.0</v>
      </c>
      <c r="I281" s="412">
        <v>43000.0</v>
      </c>
      <c r="J281" s="413">
        <v>7000.0</v>
      </c>
      <c r="K281" s="350">
        <v>10000.0</v>
      </c>
      <c r="L281" s="349">
        <v>10000.0</v>
      </c>
      <c r="M281" s="349">
        <v>250.0</v>
      </c>
      <c r="N281" s="349">
        <f t="shared" si="104"/>
        <v>21000</v>
      </c>
      <c r="O281" s="341">
        <v>35000.0</v>
      </c>
      <c r="P281" s="234"/>
      <c r="Q281" s="5"/>
      <c r="R281" s="5"/>
      <c r="S281" s="5"/>
      <c r="T281" s="5"/>
    </row>
    <row r="282" ht="15.75" customHeight="1">
      <c r="A282" s="341"/>
      <c r="B282" s="341" t="s">
        <v>215</v>
      </c>
      <c r="C282" s="350">
        <v>2800.0</v>
      </c>
      <c r="D282" s="350">
        <v>2800.0</v>
      </c>
      <c r="E282" s="350">
        <v>2800.0</v>
      </c>
      <c r="F282" s="349">
        <v>3000.0</v>
      </c>
      <c r="G282" s="411">
        <v>3000.0</v>
      </c>
      <c r="H282" s="411">
        <v>3000.0</v>
      </c>
      <c r="I282" s="412">
        <v>3000.0</v>
      </c>
      <c r="J282" s="413">
        <v>700.0</v>
      </c>
      <c r="K282" s="414">
        <v>1500.0</v>
      </c>
      <c r="L282" s="349">
        <v>1500.0</v>
      </c>
      <c r="M282" s="349">
        <v>15.0</v>
      </c>
      <c r="N282" s="349">
        <f t="shared" si="104"/>
        <v>1800</v>
      </c>
      <c r="O282" s="341">
        <v>3000.0</v>
      </c>
      <c r="P282" s="234"/>
      <c r="Q282" s="5"/>
      <c r="R282" s="5"/>
      <c r="S282" s="5"/>
      <c r="T282" s="5"/>
    </row>
    <row r="283" ht="15.75" customHeight="1">
      <c r="A283" s="341"/>
      <c r="B283" s="341" t="s">
        <v>216</v>
      </c>
      <c r="C283" s="412">
        <v>1200.0</v>
      </c>
      <c r="D283" s="412">
        <v>1200.0</v>
      </c>
      <c r="E283" s="412">
        <v>1200.0</v>
      </c>
      <c r="F283" s="412">
        <v>1500.0</v>
      </c>
      <c r="G283" s="412">
        <v>1500.0</v>
      </c>
      <c r="H283" s="412">
        <v>1500.0</v>
      </c>
      <c r="I283" s="412">
        <v>1500.0</v>
      </c>
      <c r="J283" s="413">
        <v>300.0</v>
      </c>
      <c r="K283" s="350">
        <v>500.0</v>
      </c>
      <c r="L283" s="349">
        <v>500.0</v>
      </c>
      <c r="M283" s="349">
        <v>30.0</v>
      </c>
      <c r="N283" s="349">
        <f t="shared" si="104"/>
        <v>900</v>
      </c>
      <c r="O283" s="341">
        <v>1500.0</v>
      </c>
      <c r="P283" s="234"/>
      <c r="Q283" s="5"/>
      <c r="R283" s="5"/>
      <c r="S283" s="5"/>
      <c r="T283" s="5"/>
    </row>
    <row r="284" ht="15.75" customHeight="1">
      <c r="A284" s="341"/>
      <c r="B284" s="354" t="s">
        <v>217</v>
      </c>
      <c r="C284" s="356">
        <f t="shared" ref="C284:I284" si="105">SUM(C280:C283)</f>
        <v>81000</v>
      </c>
      <c r="D284" s="356">
        <f t="shared" si="105"/>
        <v>62000</v>
      </c>
      <c r="E284" s="356">
        <f t="shared" si="105"/>
        <v>62000</v>
      </c>
      <c r="F284" s="354">
        <f t="shared" si="105"/>
        <v>79500</v>
      </c>
      <c r="G284" s="354">
        <f t="shared" si="105"/>
        <v>69500</v>
      </c>
      <c r="H284" s="354">
        <f t="shared" si="105"/>
        <v>69500</v>
      </c>
      <c r="I284" s="354">
        <f t="shared" si="105"/>
        <v>122500</v>
      </c>
      <c r="J284" s="356">
        <f t="shared" ref="J284:N284" si="106">sum(J280:J283)</f>
        <v>23000</v>
      </c>
      <c r="K284" s="356">
        <f t="shared" si="106"/>
        <v>42000</v>
      </c>
      <c r="L284" s="415">
        <f t="shared" si="106"/>
        <v>42000</v>
      </c>
      <c r="M284" s="415">
        <f t="shared" si="106"/>
        <v>795</v>
      </c>
      <c r="N284" s="415">
        <f t="shared" si="106"/>
        <v>59700</v>
      </c>
      <c r="O284" s="415">
        <f>SUM(O280:O283)</f>
        <v>99500</v>
      </c>
      <c r="P284" s="234"/>
      <c r="Q284" s="5"/>
      <c r="R284" s="5"/>
      <c r="S284" s="5"/>
      <c r="T284" s="5"/>
    </row>
    <row r="285" ht="15.75" customHeight="1">
      <c r="A285" s="341"/>
      <c r="B285" s="341"/>
      <c r="C285" s="416"/>
      <c r="D285" s="416"/>
      <c r="E285" s="416"/>
      <c r="F285" s="341"/>
      <c r="G285" s="341"/>
      <c r="H285" s="341"/>
      <c r="I285" s="341"/>
      <c r="J285" s="133"/>
      <c r="K285" s="133"/>
      <c r="L285" s="341"/>
      <c r="M285" s="341"/>
      <c r="N285" s="341"/>
      <c r="O285" s="341"/>
      <c r="P285" s="234"/>
      <c r="Q285" s="5"/>
      <c r="R285" s="5"/>
      <c r="S285" s="5"/>
      <c r="T285" s="5"/>
    </row>
    <row r="286" ht="15.75" customHeight="1">
      <c r="A286" s="341"/>
      <c r="B286" s="417" t="s">
        <v>204</v>
      </c>
      <c r="C286" s="416"/>
      <c r="D286" s="416"/>
      <c r="E286" s="416"/>
      <c r="F286" s="417"/>
      <c r="G286" s="417"/>
      <c r="H286" s="417"/>
      <c r="I286" s="417"/>
      <c r="J286" s="133"/>
      <c r="K286" s="133"/>
      <c r="L286" s="341"/>
      <c r="M286" s="341"/>
      <c r="N286" s="341"/>
      <c r="O286" s="341"/>
      <c r="P286" s="234"/>
      <c r="Q286" s="5"/>
      <c r="R286" s="5"/>
      <c r="S286" s="5"/>
      <c r="T286" s="5"/>
    </row>
    <row r="287" ht="15.75" customHeight="1">
      <c r="A287" s="341"/>
      <c r="B287" s="341" t="s">
        <v>218</v>
      </c>
      <c r="C287" s="410">
        <v>70000.0</v>
      </c>
      <c r="D287" s="350">
        <v>51000.0</v>
      </c>
      <c r="E287" s="350">
        <v>51000.0</v>
      </c>
      <c r="F287" s="349">
        <v>55000.0</v>
      </c>
      <c r="G287" s="411">
        <v>50000.0</v>
      </c>
      <c r="H287" s="411">
        <v>50000.0</v>
      </c>
      <c r="I287" s="412">
        <v>85000.0</v>
      </c>
      <c r="J287" s="413">
        <v>15000.0</v>
      </c>
      <c r="K287" s="350">
        <v>30000.0</v>
      </c>
      <c r="L287" s="349">
        <v>30000.0</v>
      </c>
      <c r="M287" s="349">
        <v>5000.0</v>
      </c>
      <c r="N287" s="349">
        <f t="shared" ref="N287:N288" si="107">0.6*O287</f>
        <v>42000</v>
      </c>
      <c r="O287" s="341">
        <v>70000.0</v>
      </c>
      <c r="P287" s="234"/>
      <c r="Q287" s="5"/>
      <c r="R287" s="5"/>
      <c r="S287" s="5"/>
      <c r="T287" s="5"/>
    </row>
    <row r="288" ht="15.75" customHeight="1">
      <c r="A288" s="341"/>
      <c r="B288" s="341" t="s">
        <v>219</v>
      </c>
      <c r="C288" s="412">
        <v>0.0</v>
      </c>
      <c r="D288" s="412">
        <v>0.0</v>
      </c>
      <c r="E288" s="412">
        <v>0.0</v>
      </c>
      <c r="F288" s="412">
        <v>500.0</v>
      </c>
      <c r="G288" s="412">
        <v>500.0</v>
      </c>
      <c r="H288" s="412">
        <v>500.0</v>
      </c>
      <c r="I288" s="412">
        <v>500.0</v>
      </c>
      <c r="J288" s="413">
        <v>100.0</v>
      </c>
      <c r="K288" s="350">
        <v>500.0</v>
      </c>
      <c r="L288" s="349">
        <v>500.0</v>
      </c>
      <c r="M288" s="349">
        <v>300.0</v>
      </c>
      <c r="N288" s="349">
        <f t="shared" si="107"/>
        <v>300</v>
      </c>
      <c r="O288" s="341">
        <v>500.0</v>
      </c>
      <c r="P288" s="234"/>
      <c r="Q288" s="5"/>
      <c r="R288" s="5"/>
      <c r="S288" s="5"/>
      <c r="T288" s="5"/>
    </row>
    <row r="289" ht="15.75" customHeight="1">
      <c r="A289" s="341"/>
      <c r="B289" s="341" t="s">
        <v>220</v>
      </c>
      <c r="C289" s="412">
        <v>0.0</v>
      </c>
      <c r="D289" s="412">
        <v>0.0</v>
      </c>
      <c r="E289" s="412">
        <v>0.0</v>
      </c>
      <c r="F289" s="412">
        <v>100.0</v>
      </c>
      <c r="G289" s="412">
        <v>100.0</v>
      </c>
      <c r="H289" s="412">
        <v>100.0</v>
      </c>
      <c r="I289" s="412">
        <v>100.0</v>
      </c>
      <c r="J289" s="413">
        <v>100.0</v>
      </c>
      <c r="K289" s="350">
        <v>100.0</v>
      </c>
      <c r="L289" s="349">
        <v>100.0</v>
      </c>
      <c r="M289" s="349">
        <v>100.0</v>
      </c>
      <c r="N289" s="349">
        <f>100</f>
        <v>100</v>
      </c>
      <c r="O289" s="341">
        <v>100.0</v>
      </c>
      <c r="P289" s="234"/>
      <c r="Q289" s="5"/>
      <c r="R289" s="5"/>
      <c r="S289" s="5"/>
      <c r="T289" s="5"/>
    </row>
    <row r="290" ht="15.75" customHeight="1">
      <c r="A290" s="341"/>
      <c r="B290" s="341" t="s">
        <v>68</v>
      </c>
      <c r="C290" s="411">
        <v>25000.0</v>
      </c>
      <c r="D290" s="412">
        <v>24000.0</v>
      </c>
      <c r="E290" s="412">
        <v>24000.0</v>
      </c>
      <c r="F290" s="411">
        <v>30000.0</v>
      </c>
      <c r="G290" s="411">
        <v>30000.0</v>
      </c>
      <c r="H290" s="411">
        <v>30000.0</v>
      </c>
      <c r="I290" s="412">
        <v>40000.0</v>
      </c>
      <c r="J290" s="413">
        <v>13000.0</v>
      </c>
      <c r="K290" s="418">
        <v>25000.0</v>
      </c>
      <c r="L290" s="349">
        <v>22500.0</v>
      </c>
      <c r="M290" s="349">
        <v>5000.0</v>
      </c>
      <c r="N290" s="349">
        <v>25000.0</v>
      </c>
      <c r="O290" s="341">
        <v>40000.0</v>
      </c>
      <c r="P290" s="234"/>
      <c r="Q290" s="5"/>
      <c r="R290" s="5"/>
      <c r="S290" s="5"/>
      <c r="T290" s="5"/>
    </row>
    <row r="291" ht="15.75" customHeight="1">
      <c r="A291" s="341"/>
      <c r="B291" s="419" t="s">
        <v>221</v>
      </c>
      <c r="C291" s="412">
        <v>700.0</v>
      </c>
      <c r="D291" s="412">
        <v>700.0</v>
      </c>
      <c r="E291" s="412">
        <v>700.0</v>
      </c>
      <c r="F291" s="412">
        <v>2000.0</v>
      </c>
      <c r="G291" s="412">
        <v>2000.0</v>
      </c>
      <c r="H291" s="412">
        <v>2000.0</v>
      </c>
      <c r="I291" s="412">
        <v>2000.0</v>
      </c>
      <c r="J291" s="413">
        <v>200.0</v>
      </c>
      <c r="K291" s="350">
        <v>1000.0</v>
      </c>
      <c r="L291" s="349">
        <v>1000.0</v>
      </c>
      <c r="M291" s="349">
        <v>200.0</v>
      </c>
      <c r="N291" s="349">
        <v>1200.0</v>
      </c>
      <c r="O291" s="341">
        <v>2000.0</v>
      </c>
      <c r="P291" s="234"/>
      <c r="Q291" s="5"/>
      <c r="R291" s="5"/>
      <c r="S291" s="5"/>
      <c r="T291" s="5"/>
    </row>
    <row r="292" ht="15.75" customHeight="1">
      <c r="A292" s="341"/>
      <c r="B292" s="354" t="s">
        <v>208</v>
      </c>
      <c r="C292" s="356">
        <f t="shared" ref="C292:I292" si="108">SUM(C287:C291)</f>
        <v>95700</v>
      </c>
      <c r="D292" s="356">
        <f t="shared" si="108"/>
        <v>75700</v>
      </c>
      <c r="E292" s="356">
        <f t="shared" si="108"/>
        <v>75700</v>
      </c>
      <c r="F292" s="354">
        <f t="shared" si="108"/>
        <v>87600</v>
      </c>
      <c r="G292" s="354">
        <f t="shared" si="108"/>
        <v>82600</v>
      </c>
      <c r="H292" s="354">
        <f t="shared" si="108"/>
        <v>82600</v>
      </c>
      <c r="I292" s="354">
        <f t="shared" si="108"/>
        <v>127600</v>
      </c>
      <c r="J292" s="356">
        <f t="shared" ref="J292:N292" si="109">sum(J287:J291)</f>
        <v>28400</v>
      </c>
      <c r="K292" s="420">
        <f t="shared" si="109"/>
        <v>56600</v>
      </c>
      <c r="L292" s="415">
        <f t="shared" si="109"/>
        <v>54100</v>
      </c>
      <c r="M292" s="415">
        <f t="shared" si="109"/>
        <v>10600</v>
      </c>
      <c r="N292" s="415">
        <f t="shared" si="109"/>
        <v>68600</v>
      </c>
      <c r="O292" s="415">
        <f>SUM(O287:O291)</f>
        <v>112600</v>
      </c>
      <c r="P292" s="234"/>
      <c r="Q292" s="5"/>
      <c r="R292" s="5"/>
      <c r="S292" s="5"/>
      <c r="T292" s="5"/>
    </row>
    <row r="293" ht="15.75" customHeight="1">
      <c r="A293" s="341"/>
      <c r="B293" s="341"/>
      <c r="C293" s="416"/>
      <c r="D293" s="416"/>
      <c r="E293" s="416"/>
      <c r="F293" s="341"/>
      <c r="G293" s="341"/>
      <c r="H293" s="341"/>
      <c r="I293" s="341"/>
      <c r="J293" s="148"/>
      <c r="K293" s="148"/>
      <c r="L293" s="341"/>
      <c r="M293" s="341"/>
      <c r="N293" s="341"/>
      <c r="O293" s="341"/>
      <c r="P293" s="234"/>
      <c r="Q293" s="5"/>
      <c r="R293" s="5"/>
      <c r="S293" s="5"/>
      <c r="T293" s="5"/>
    </row>
    <row r="294" ht="15.75" customHeight="1">
      <c r="A294" s="415"/>
      <c r="B294" s="354" t="s">
        <v>222</v>
      </c>
      <c r="C294" s="356">
        <f t="shared" ref="C294:I294" si="110">SUM(C284-C292)</f>
        <v>-14700</v>
      </c>
      <c r="D294" s="356">
        <f t="shared" si="110"/>
        <v>-13700</v>
      </c>
      <c r="E294" s="356">
        <f t="shared" si="110"/>
        <v>-13700</v>
      </c>
      <c r="F294" s="354">
        <f t="shared" si="110"/>
        <v>-8100</v>
      </c>
      <c r="G294" s="354">
        <f t="shared" si="110"/>
        <v>-13100</v>
      </c>
      <c r="H294" s="354">
        <f t="shared" si="110"/>
        <v>-13100</v>
      </c>
      <c r="I294" s="354">
        <f t="shared" si="110"/>
        <v>-5100</v>
      </c>
      <c r="J294" s="356">
        <f t="shared" ref="J294:N294" si="111">sum(J284-J292)</f>
        <v>-5400</v>
      </c>
      <c r="K294" s="356">
        <f t="shared" si="111"/>
        <v>-14600</v>
      </c>
      <c r="L294" s="421">
        <f t="shared" si="111"/>
        <v>-12100</v>
      </c>
      <c r="M294" s="421">
        <f t="shared" si="111"/>
        <v>-9805</v>
      </c>
      <c r="N294" s="421">
        <f t="shared" si="111"/>
        <v>-8900</v>
      </c>
      <c r="O294" s="421">
        <f>SUM(O284-O292)</f>
        <v>-13100</v>
      </c>
      <c r="P294" s="320"/>
      <c r="Q294" s="150"/>
      <c r="R294" s="150"/>
      <c r="S294" s="150"/>
      <c r="T294" s="150"/>
      <c r="U294" s="104"/>
      <c r="V294" s="104"/>
      <c r="W294" s="104"/>
      <c r="X294" s="104"/>
      <c r="Y294" s="104"/>
      <c r="Z294" s="104"/>
      <c r="AA294" s="104"/>
      <c r="AB294" s="104"/>
      <c r="AC294" s="104"/>
      <c r="AD294" s="104"/>
      <c r="AE294" s="104"/>
      <c r="AF294" s="104"/>
    </row>
    <row r="295" ht="15.75" customHeight="1">
      <c r="A295" s="234"/>
      <c r="B295" s="234"/>
      <c r="C295" s="234"/>
      <c r="D295" s="234"/>
      <c r="E295" s="234"/>
      <c r="F295" s="234"/>
      <c r="G295" s="234"/>
      <c r="H295" s="234"/>
      <c r="I295" s="234"/>
      <c r="J295" s="234"/>
      <c r="K295" s="234"/>
      <c r="L295" s="234"/>
      <c r="M295" s="234"/>
      <c r="N295" s="234"/>
      <c r="O295" s="234"/>
      <c r="P295" s="234"/>
      <c r="Q295" s="5"/>
      <c r="R295" s="5"/>
      <c r="S295" s="5"/>
      <c r="T295" s="5"/>
    </row>
    <row r="296" ht="15.75" customHeight="1">
      <c r="A296" s="234"/>
      <c r="B296" s="234"/>
      <c r="C296" s="234"/>
      <c r="D296" s="234"/>
      <c r="E296" s="234"/>
      <c r="F296" s="234"/>
      <c r="G296" s="234"/>
      <c r="H296" s="234"/>
      <c r="I296" s="234"/>
      <c r="J296" s="234"/>
      <c r="K296" s="234"/>
      <c r="L296" s="234"/>
      <c r="M296" s="234"/>
      <c r="N296" s="234"/>
      <c r="O296" s="234"/>
      <c r="P296" s="234"/>
      <c r="Q296" s="5"/>
      <c r="R296" s="5"/>
      <c r="S296" s="5"/>
      <c r="T296" s="5"/>
    </row>
    <row r="297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</row>
    <row r="298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18"/>
      <c r="V298" s="18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</row>
    <row r="299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</row>
    <row r="300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</row>
    <row r="301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</row>
    <row r="302" ht="15.75" customHeight="1">
      <c r="A302" s="5"/>
      <c r="B302" s="150"/>
      <c r="C302" s="150"/>
      <c r="D302" s="150"/>
      <c r="E302" s="150"/>
      <c r="F302" s="150"/>
      <c r="G302" s="150"/>
      <c r="H302" s="150"/>
      <c r="I302" s="150"/>
      <c r="J302" s="150"/>
      <c r="K302" s="150"/>
      <c r="L302" s="5"/>
      <c r="M302" s="5"/>
      <c r="N302" s="5"/>
      <c r="O302" s="5"/>
      <c r="P302" s="5"/>
      <c r="Q302" s="5"/>
      <c r="R302" s="5"/>
      <c r="S302" s="5"/>
      <c r="T302" s="5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</row>
    <row r="303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18"/>
      <c r="V303" s="18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</row>
    <row r="304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18"/>
      <c r="V304" s="18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</row>
    <row r="305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18"/>
      <c r="V305" s="18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</row>
    <row r="306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18"/>
      <c r="V306" s="18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</row>
    <row r="307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</row>
    <row r="308" ht="15.75" customHeight="1">
      <c r="A308" s="5"/>
      <c r="B308" s="150"/>
      <c r="C308" s="150"/>
      <c r="D308" s="150"/>
      <c r="E308" s="150"/>
      <c r="F308" s="150"/>
      <c r="G308" s="150"/>
      <c r="H308" s="150"/>
      <c r="I308" s="150"/>
      <c r="J308" s="150"/>
      <c r="K308" s="150"/>
      <c r="L308" s="5"/>
      <c r="M308" s="5"/>
      <c r="N308" s="5"/>
      <c r="O308" s="5"/>
      <c r="P308" s="5"/>
      <c r="Q308" s="5"/>
      <c r="R308" s="5"/>
      <c r="S308" s="5"/>
      <c r="T308" s="5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</row>
    <row r="309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</row>
    <row r="310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</row>
    <row r="311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</row>
    <row r="312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</row>
    <row r="313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</row>
    <row r="314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</row>
    <row r="315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</row>
    <row r="316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</row>
    <row r="317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</row>
    <row r="318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</row>
    <row r="319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</row>
    <row r="320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</row>
    <row r="321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</row>
    <row r="322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</row>
    <row r="323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</row>
    <row r="324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</row>
    <row r="325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</row>
    <row r="326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</row>
    <row r="327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</row>
    <row r="328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</row>
    <row r="329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</row>
    <row r="330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</row>
    <row r="331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</row>
    <row r="332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</row>
    <row r="333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</row>
    <row r="334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</row>
    <row r="335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</row>
    <row r="336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</row>
    <row r="337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</row>
    <row r="338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</row>
    <row r="339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</row>
    <row r="340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</row>
    <row r="341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</row>
    <row r="342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</row>
    <row r="343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</row>
    <row r="344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</row>
    <row r="345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</row>
    <row r="346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</row>
    <row r="347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</row>
    <row r="348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</row>
    <row r="349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</row>
    <row r="350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</row>
    <row r="351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</row>
    <row r="352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</row>
    <row r="353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</row>
    <row r="354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</row>
    <row r="355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</row>
    <row r="356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</row>
    <row r="357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</row>
    <row r="358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</row>
    <row r="359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</row>
    <row r="360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</row>
    <row r="361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</row>
    <row r="362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</row>
    <row r="363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</row>
    <row r="364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</row>
    <row r="365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</row>
    <row r="366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</row>
    <row r="367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</row>
    <row r="368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</row>
    <row r="369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</row>
    <row r="370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</row>
    <row r="371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</row>
    <row r="372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</row>
    <row r="373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</row>
    <row r="374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</row>
    <row r="375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</row>
    <row r="376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</row>
    <row r="377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</row>
    <row r="378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</row>
    <row r="379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</row>
    <row r="380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</row>
    <row r="381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</row>
    <row r="382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</row>
    <row r="383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</row>
    <row r="384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</row>
    <row r="385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</row>
    <row r="386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</row>
    <row r="387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</row>
    <row r="388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</row>
    <row r="389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</row>
    <row r="390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</row>
    <row r="391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</row>
    <row r="392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</row>
    <row r="393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</row>
    <row r="394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</row>
    <row r="395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</row>
    <row r="396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</row>
    <row r="397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</row>
    <row r="398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</row>
    <row r="399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</row>
    <row r="400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</row>
    <row r="401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</row>
    <row r="402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</row>
    <row r="403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</row>
    <row r="404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</row>
    <row r="405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</row>
    <row r="406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</row>
    <row r="407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</row>
    <row r="408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</row>
    <row r="409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</row>
    <row r="410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</row>
    <row r="411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</row>
    <row r="412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</row>
    <row r="413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</row>
    <row r="414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</row>
    <row r="415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</row>
    <row r="416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</row>
    <row r="417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</row>
    <row r="418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</row>
    <row r="419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</row>
    <row r="420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</row>
    <row r="421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</row>
    <row r="422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</row>
    <row r="423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</row>
    <row r="424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</row>
    <row r="425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</row>
    <row r="426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</row>
    <row r="427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</row>
    <row r="428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</row>
    <row r="429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</row>
    <row r="430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</row>
    <row r="431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</row>
    <row r="432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</row>
    <row r="433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</row>
    <row r="434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</row>
    <row r="435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</row>
    <row r="436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</row>
    <row r="437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</row>
    <row r="438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</row>
    <row r="439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</row>
    <row r="440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</row>
    <row r="441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</row>
    <row r="442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</row>
    <row r="443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</row>
    <row r="444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</row>
    <row r="445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</row>
    <row r="446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</row>
    <row r="447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</row>
    <row r="448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</row>
    <row r="449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</row>
    <row r="450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</row>
    <row r="451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</row>
    <row r="452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</row>
    <row r="453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</row>
    <row r="454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</row>
    <row r="455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</row>
    <row r="456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</row>
    <row r="457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</row>
    <row r="458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</row>
    <row r="459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</row>
    <row r="460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</row>
    <row r="461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</row>
    <row r="462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</row>
    <row r="463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</row>
    <row r="464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</row>
    <row r="465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</row>
    <row r="466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</row>
    <row r="467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</row>
    <row r="468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</row>
    <row r="469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</row>
    <row r="470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</row>
    <row r="471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</row>
    <row r="472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</row>
    <row r="473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</row>
    <row r="474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</row>
    <row r="475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</row>
    <row r="476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</row>
    <row r="477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</row>
    <row r="478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</row>
    <row r="479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</row>
    <row r="480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</row>
    <row r="481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</row>
    <row r="482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</row>
    <row r="483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</row>
    <row r="484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</row>
    <row r="485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</row>
    <row r="486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</row>
    <row r="487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</row>
    <row r="488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</row>
    <row r="489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</row>
    <row r="490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</row>
    <row r="491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</row>
    <row r="492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</row>
    <row r="493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</row>
    <row r="494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</row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</sheetData>
  <mergeCells count="4">
    <mergeCell ref="A1:O1"/>
    <mergeCell ref="A33:O33"/>
    <mergeCell ref="A79:O79"/>
    <mergeCell ref="A235:O235"/>
  </mergeCells>
  <printOptions/>
  <pageMargins bottom="0.75" footer="0.0" header="0.0" left="0.7" right="0.7" top="0.75"/>
  <pageSetup fitToHeight="0" orientation="landscape"/>
  <drawing r:id="rId2"/>
  <legacyDrawing r:id="rId3"/>
</worksheet>
</file>